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ial Model" sheetId="1" r:id="rId4"/>
    <sheet state="visible" name="OpEx" sheetId="2" r:id="rId5"/>
    <sheet state="visible" name="CAC" sheetId="3" r:id="rId6"/>
    <sheet state="visible" name="Personnel" sheetId="4" r:id="rId7"/>
  </sheets>
  <definedNames/>
  <calcPr/>
  <extLst>
    <ext uri="GoogleSheetsCustomDataVersion2">
      <go:sheetsCustomData xmlns:go="http://customooxmlschemas.google.com/" r:id="rId8" roundtripDataChecksum="y+xA8XKcr32xsZqSyX7Ej03E3IsYyKEmgtsgIM4y6q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8">
      <text>
        <t xml:space="preserve">======
ID#AAAAqZyfY0o
    (2023-03-04 11:41:31)
At this time we are planning on a 100% work from home type work force with teams empowered to meet as necessary.</t>
      </text>
    </comment>
  </commentList>
  <extLst>
    <ext uri="GoogleSheetsCustomDataVersion2">
      <go:sheetsCustomData xmlns:go="http://customooxmlschemas.google.com/" r:id="rId1" roundtripDataSignature="AMtx7mjWDc+UMFK3V7nNfUTWB+8qtqgFd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6">
      <text>
        <t xml:space="preserve">======
ID#AAAAqZyfY04
    (2023-03-04 11:41:31)
July hire of 2 HC</t>
      </text>
    </comment>
    <comment authorId="0" ref="B23">
      <text>
        <t xml:space="preserve">======
ID#AAAAqZyfY08
    (2023-03-04 11:41:31)
includes all Mktg and Promotional expenses</t>
      </text>
    </comment>
    <comment authorId="0" ref="D14">
      <text>
        <t xml:space="preserve">======
ID#AAAAqZyfY00
    (2023-03-04 11:41:31)
1 on board, 2 hired in Jan, 1 hired in July</t>
      </text>
    </comment>
    <comment authorId="0" ref="C14">
      <text>
        <t xml:space="preserve">======
ID#AAAAqZyfY0w
    (2023-03-04 11:41:31)
July hire</t>
      </text>
    </comment>
  </commentList>
  <extLst>
    <ext uri="GoogleSheetsCustomDataVersion2">
      <go:sheetsCustomData xmlns:go="http://customooxmlschemas.google.com/" r:id="rId1" roundtripDataSignature="AMtx7mjazrQtIEOYvbfIjWbFNvCu1kDowQ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4">
      <text>
        <t xml:space="preserve">======
ID#AAAAqZyfY0s
    (2023-03-04 11:41:31)
April hire</t>
      </text>
    </comment>
  </commentList>
  <extLst>
    <ext uri="GoogleSheetsCustomDataVersion2">
      <go:sheetsCustomData xmlns:go="http://customooxmlschemas.google.com/" r:id="rId1" roundtripDataSignature="AMtx7mhev+Fc1nD1LuYXVFPUAtbViKH4tQ=="/>
    </ext>
  </extLst>
</comments>
</file>

<file path=xl/sharedStrings.xml><?xml version="1.0" encoding="utf-8"?>
<sst xmlns="http://schemas.openxmlformats.org/spreadsheetml/2006/main" count="103" uniqueCount="95">
  <si>
    <t>Financial Model</t>
  </si>
  <si>
    <t>Unit economics</t>
  </si>
  <si>
    <t>2021</t>
  </si>
  <si>
    <t>How much do you sell one unit for? (ACV)</t>
  </si>
  <si>
    <t>COGS</t>
  </si>
  <si>
    <t>Gross Profit Per unit</t>
  </si>
  <si>
    <t>Gross Margin</t>
  </si>
  <si>
    <t>72%%</t>
  </si>
  <si>
    <t>CAC</t>
  </si>
  <si>
    <t>Customer Retention</t>
  </si>
  <si>
    <t>Customers Retained</t>
  </si>
  <si>
    <t>New Customers</t>
  </si>
  <si>
    <t>P&amp;L</t>
  </si>
  <si>
    <t>2027</t>
  </si>
  <si>
    <t>Revenues</t>
  </si>
  <si>
    <t>Cost of Goods</t>
  </si>
  <si>
    <t>Gross Profit</t>
  </si>
  <si>
    <t>Customer Acquisition</t>
  </si>
  <si>
    <t>Operating Expenses</t>
  </si>
  <si>
    <t>Operating Profit</t>
  </si>
  <si>
    <t>Growth Rate</t>
  </si>
  <si>
    <t>Benefits Uplift</t>
  </si>
  <si>
    <t>Personnel</t>
  </si>
  <si>
    <t>Benefits</t>
  </si>
  <si>
    <t>Infrastructure/Tech/EE Morale</t>
  </si>
  <si>
    <t>6k first year,1.5k all others</t>
  </si>
  <si>
    <t>Team Meetings (Travel)</t>
  </si>
  <si>
    <t>per person, per year</t>
  </si>
  <si>
    <t>Travel&amp; Entertainment</t>
  </si>
  <si>
    <t>$50K per sales rep</t>
  </si>
  <si>
    <t>Legal &amp; Acct Fees</t>
  </si>
  <si>
    <t>Revenue</t>
  </si>
  <si>
    <t>Dues &amp; Subscriptions</t>
  </si>
  <si>
    <t>per rep per month</t>
  </si>
  <si>
    <t>Other</t>
  </si>
  <si>
    <t>Total OpEX</t>
  </si>
  <si>
    <t>Cost of Acquisition</t>
  </si>
  <si>
    <t>Total Revenue</t>
  </si>
  <si>
    <t>New Customer Revenue</t>
  </si>
  <si>
    <t>Target Quota per Rep</t>
  </si>
  <si>
    <t>Sales Team composition</t>
  </si>
  <si>
    <t>Sales Rep On Target Earnings</t>
  </si>
  <si>
    <t>Sales Engineer Salary</t>
  </si>
  <si>
    <t>Inside Sales (SDR?) Salary</t>
  </si>
  <si>
    <t>Number of Teams</t>
  </si>
  <si>
    <t>Sales Rep FTE</t>
  </si>
  <si>
    <t>Sales Engineer FTE</t>
  </si>
  <si>
    <t>SDR FTE</t>
  </si>
  <si>
    <t>Total Salary Cost</t>
  </si>
  <si>
    <t>Overhead multiplier</t>
  </si>
  <si>
    <t>Salary + Overhead</t>
  </si>
  <si>
    <t>No. of Marketing people</t>
  </si>
  <si>
    <t>Avg cost per person</t>
  </si>
  <si>
    <t>Marketing programs/agency spend</t>
  </si>
  <si>
    <t>Total Marketing costs</t>
  </si>
  <si>
    <t>Marketing % of Rev</t>
  </si>
  <si>
    <t>Total Sales &amp; Marketing spend</t>
  </si>
  <si>
    <t>No of new deals</t>
  </si>
  <si>
    <t>Cost of New Customer Acquisition</t>
  </si>
  <si>
    <t>% of New Customer First Yr ACV</t>
  </si>
  <si>
    <t>Total  Marketing &amp; Sales Headcount</t>
  </si>
  <si>
    <t>Monthly Marketing Spend</t>
  </si>
  <si>
    <t>Personnel on board FT Equivalent</t>
  </si>
  <si>
    <t>CEO</t>
  </si>
  <si>
    <t>CFO</t>
  </si>
  <si>
    <t>COO</t>
  </si>
  <si>
    <t>CMO</t>
  </si>
  <si>
    <t>CPO</t>
  </si>
  <si>
    <t>CTO</t>
  </si>
  <si>
    <t>Sales Leader/CRO</t>
  </si>
  <si>
    <t>Ops</t>
  </si>
  <si>
    <t>Ops Mgr</t>
  </si>
  <si>
    <t>Operations Assistant</t>
  </si>
  <si>
    <t>Bookkeeper/Acct</t>
  </si>
  <si>
    <t>AR</t>
  </si>
  <si>
    <t>AP</t>
  </si>
  <si>
    <t>Procurement</t>
  </si>
  <si>
    <t>Sales Ops</t>
  </si>
  <si>
    <t>HR/Staffing/Boarding</t>
  </si>
  <si>
    <t>Technical Support (internal)</t>
  </si>
  <si>
    <t>Engineering</t>
  </si>
  <si>
    <t>Dir of Data Science</t>
  </si>
  <si>
    <t>NLP Expert</t>
  </si>
  <si>
    <t>Software Engineers</t>
  </si>
  <si>
    <t>Senior Software Engineers</t>
  </si>
  <si>
    <t>Business Analysts/Testers</t>
  </si>
  <si>
    <t>Design/UX</t>
  </si>
  <si>
    <t>Product Owner</t>
  </si>
  <si>
    <t>Customer Success</t>
  </si>
  <si>
    <t>Customer Success Reps</t>
  </si>
  <si>
    <t>Customer Success Leader</t>
  </si>
  <si>
    <t>Total Headcount Excluding Sales and Marketing</t>
  </si>
  <si>
    <t>Sales and Marketing</t>
  </si>
  <si>
    <t>Total Headcount</t>
  </si>
  <si>
    <t>New Hires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</si>
</sst>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&quot;$&quot;#,##0"/>
    <numFmt numFmtId="166" formatCode="&quot;$&quot;#,##0;[Red]\-&quot;$&quot;#,##0"/>
    <numFmt numFmtId="167" formatCode="#,##0.0"/>
    <numFmt numFmtId="168" formatCode="_-* #,##0.00_-;\-* #,##0.00_-;_-* &quot;-&quot;??_-;_-@"/>
    <numFmt numFmtId="169" formatCode="0.0"/>
  </numFmts>
  <fonts count="19">
    <font>
      <sz val="10.0"/>
      <color rgb="FF000000"/>
      <name val="Calibri"/>
      <scheme val="minor"/>
    </font>
    <font>
      <sz val="18.0"/>
      <color theme="1"/>
      <name val="Century Gothic"/>
    </font>
    <font>
      <b/>
      <sz val="10.0"/>
      <color rgb="FFFFFFFF"/>
      <name val="Arial"/>
    </font>
    <font>
      <b/>
      <sz val="10.0"/>
      <color theme="1"/>
      <name val="Roboto"/>
    </font>
    <font>
      <color theme="1"/>
      <name val="Century Gothic"/>
    </font>
    <font>
      <sz val="10.0"/>
      <color theme="1"/>
      <name val="Roboto"/>
    </font>
    <font>
      <b/>
      <sz val="12.0"/>
      <color theme="1"/>
      <name val="Roboto"/>
    </font>
    <font>
      <sz val="12.0"/>
      <color theme="1"/>
      <name val="Roboto"/>
    </font>
    <font>
      <color theme="1"/>
      <name val="Roboto"/>
    </font>
    <font>
      <sz val="12.0"/>
      <color theme="1"/>
      <name val="Century Gothic"/>
    </font>
    <font>
      <sz val="10.0"/>
      <color theme="1"/>
      <name val="Arial"/>
    </font>
    <font>
      <b/>
      <sz val="10.0"/>
      <color theme="1"/>
      <name val="Arial"/>
    </font>
    <font>
      <b/>
      <sz val="10.0"/>
      <color theme="0"/>
      <name val="Arial"/>
    </font>
    <font>
      <sz val="10.0"/>
      <color rgb="FF282829"/>
      <name val="Arial"/>
    </font>
    <font>
      <b/>
      <sz val="18.0"/>
      <color rgb="FFFFFFFF"/>
      <name val="Arial"/>
    </font>
    <font>
      <color theme="1"/>
      <name val="Calibri"/>
    </font>
    <font>
      <b/>
      <color theme="1"/>
      <name val="Calibri"/>
    </font>
    <font>
      <color theme="1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D9EAD3"/>
        <bgColor rgb="FFD9EAD3"/>
      </patternFill>
    </fill>
  </fills>
  <borders count="10">
    <border/>
    <border>
      <left/>
      <right/>
      <top/>
      <bottom/>
    </border>
    <border>
      <right style="double">
        <color rgb="FFFFFFFF"/>
      </right>
      <bottom style="double">
        <color rgb="FFFFFFFF"/>
      </bottom>
    </border>
    <border>
      <bottom style="thin">
        <color rgb="FF000000"/>
      </bottom>
    </border>
    <border>
      <bottom style="double">
        <color rgb="FFFFFFFF"/>
      </bottom>
    </border>
    <border>
      <right style="thin">
        <color rgb="FFFFFFFF"/>
      </right>
      <bottom style="double">
        <color rgb="FFFFFFFF"/>
      </bottom>
    </border>
    <border>
      <bottom style="thin">
        <color rgb="FFFFFFFF"/>
      </bottom>
    </border>
    <border>
      <top style="thin">
        <color rgb="FF000000"/>
      </top>
      <bottom style="thin">
        <color rgb="FF000000"/>
      </bottom>
    </border>
    <border>
      <right style="double">
        <color rgb="FFFFFFFF"/>
      </right>
      <bottom style="thin">
        <color rgb="FFD9D9D9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1" fillId="2" fontId="2" numFmtId="0" xfId="0" applyAlignment="1" applyBorder="1" applyFill="1" applyFont="1">
      <alignment shrinkToFit="0" wrapText="0"/>
    </xf>
    <xf borderId="0" fillId="0" fontId="3" numFmtId="49" xfId="0" applyAlignment="1" applyFont="1" applyNumberForma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horizontal="left" shrinkToFit="0" vertical="bottom" wrapText="1"/>
    </xf>
    <xf borderId="2" fillId="0" fontId="1" numFmtId="0" xfId="0" applyAlignment="1" applyBorder="1" applyFont="1">
      <alignment horizontal="center" vertical="bottom"/>
    </xf>
    <xf borderId="0" fillId="0" fontId="6" numFmtId="164" xfId="0" applyAlignment="1" applyFont="1" applyNumberFormat="1">
      <alignment horizontal="left"/>
    </xf>
    <xf borderId="3" fillId="0" fontId="3" numFmtId="49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horizontal="center" vertical="bottom"/>
    </xf>
    <xf borderId="2" fillId="0" fontId="4" numFmtId="164" xfId="0" applyAlignment="1" applyBorder="1" applyFont="1" applyNumberFormat="1">
      <alignment horizontal="center" vertical="bottom"/>
    </xf>
    <xf borderId="0" fillId="0" fontId="7" numFmtId="164" xfId="0" applyAlignment="1" applyFont="1" applyNumberFormat="1">
      <alignment horizontal="left"/>
    </xf>
    <xf borderId="0" fillId="0" fontId="5" numFmtId="165" xfId="0" applyAlignment="1" applyFont="1" applyNumberFormat="1">
      <alignment horizontal="center"/>
    </xf>
    <xf borderId="0" fillId="0" fontId="4" numFmtId="164" xfId="0" applyAlignment="1" applyFont="1" applyNumberFormat="1">
      <alignment horizontal="left" vertical="bottom"/>
    </xf>
    <xf borderId="0" fillId="0" fontId="4" numFmtId="164" xfId="0" applyAlignment="1" applyFont="1" applyNumberFormat="1">
      <alignment horizontal="center" vertical="bottom"/>
    </xf>
    <xf borderId="0" fillId="0" fontId="7" numFmtId="164" xfId="0" applyAlignment="1" applyFont="1" applyNumberFormat="1">
      <alignment horizontal="left" shrinkToFit="0" wrapText="1"/>
    </xf>
    <xf borderId="3" fillId="0" fontId="5" numFmtId="165" xfId="0" applyAlignment="1" applyBorder="1" applyFont="1" applyNumberFormat="1">
      <alignment horizontal="center"/>
    </xf>
    <xf borderId="0" fillId="0" fontId="7" numFmtId="0" xfId="0" applyAlignment="1" applyFont="1">
      <alignment horizontal="left" vertical="bottom"/>
    </xf>
    <xf borderId="0" fillId="0" fontId="5" numFmtId="9" xfId="0" applyAlignment="1" applyFont="1" applyNumberFormat="1">
      <alignment horizontal="center" vertical="bottom"/>
    </xf>
    <xf borderId="0" fillId="0" fontId="5" numFmtId="0" xfId="0" applyAlignment="1" applyFont="1">
      <alignment horizontal="center" vertical="bottom"/>
    </xf>
    <xf borderId="0" fillId="0" fontId="4" numFmtId="10" xfId="0" applyAlignment="1" applyFont="1" applyNumberFormat="1">
      <alignment horizontal="center" vertical="bottom"/>
    </xf>
    <xf borderId="4" fillId="0" fontId="8" numFmtId="0" xfId="0" applyAlignment="1" applyBorder="1" applyFont="1">
      <alignment horizontal="left" vertical="bottom"/>
    </xf>
    <xf borderId="4" fillId="0" fontId="4" numFmtId="3" xfId="0" applyAlignment="1" applyBorder="1" applyFont="1" applyNumberFormat="1">
      <alignment horizontal="center" vertical="bottom"/>
    </xf>
    <xf borderId="0" fillId="0" fontId="5" numFmtId="3" xfId="0" applyAlignment="1" applyFont="1" applyNumberFormat="1">
      <alignment horizontal="center" vertical="bottom"/>
    </xf>
    <xf borderId="0" fillId="0" fontId="4" numFmtId="3" xfId="0" applyAlignment="1" applyFont="1" applyNumberFormat="1">
      <alignment horizontal="center" vertical="bottom"/>
    </xf>
    <xf borderId="2" fillId="0" fontId="4" numFmtId="3" xfId="0" applyAlignment="1" applyBorder="1" applyFont="1" applyNumberFormat="1">
      <alignment horizontal="center" vertical="bottom"/>
    </xf>
    <xf borderId="0" fillId="0" fontId="7" numFmtId="3" xfId="0" applyAlignment="1" applyFont="1" applyNumberFormat="1">
      <alignment horizontal="left" vertical="bottom"/>
    </xf>
    <xf borderId="0" fillId="0" fontId="9" numFmtId="3" xfId="0" applyAlignment="1" applyFont="1" applyNumberFormat="1">
      <alignment horizontal="center" vertical="bottom"/>
    </xf>
    <xf borderId="0" fillId="0" fontId="8" numFmtId="3" xfId="0" applyAlignment="1" applyFont="1" applyNumberFormat="1">
      <alignment horizontal="center" vertical="bottom"/>
    </xf>
    <xf borderId="0" fillId="0" fontId="5" numFmtId="4" xfId="0" applyAlignment="1" applyFont="1" applyNumberFormat="1">
      <alignment horizontal="center" vertical="bottom"/>
    </xf>
    <xf borderId="5" fillId="0" fontId="4" numFmtId="164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left" vertical="bottom"/>
    </xf>
    <xf borderId="0" fillId="0" fontId="5" numFmtId="165" xfId="0" applyAlignment="1" applyFont="1" applyNumberFormat="1">
      <alignment horizontal="right" vertical="bottom"/>
    </xf>
    <xf borderId="0" fillId="0" fontId="5" numFmtId="165" xfId="0" applyAlignment="1" applyFont="1" applyNumberFormat="1">
      <alignment horizontal="right"/>
    </xf>
    <xf borderId="7" fillId="0" fontId="5" numFmtId="165" xfId="0" applyAlignment="1" applyBorder="1" applyFont="1" applyNumberFormat="1">
      <alignment horizontal="right" vertical="bottom"/>
    </xf>
    <xf borderId="0" fillId="0" fontId="8" numFmtId="0" xfId="0" applyAlignment="1" applyFont="1">
      <alignment horizontal="center" vertical="bottom"/>
    </xf>
    <xf borderId="0" fillId="0" fontId="4" numFmtId="165" xfId="0" applyAlignment="1" applyFont="1" applyNumberFormat="1">
      <alignment horizontal="right" vertical="bottom"/>
    </xf>
    <xf borderId="2" fillId="0" fontId="8" numFmtId="0" xfId="0" applyAlignment="1" applyBorder="1" applyFont="1">
      <alignment horizontal="center" readingOrder="0" vertical="bottom"/>
    </xf>
    <xf borderId="2" fillId="0" fontId="4" numFmtId="9" xfId="0" applyAlignment="1" applyBorder="1" applyFont="1" applyNumberFormat="1">
      <alignment horizontal="center" vertical="bottom"/>
    </xf>
    <xf borderId="2" fillId="0" fontId="8" numFmtId="9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left" vertical="bottom"/>
    </xf>
    <xf borderId="4" fillId="0" fontId="8" numFmtId="0" xfId="0" applyAlignment="1" applyBorder="1" applyFont="1">
      <alignment horizontal="center" vertical="bottom"/>
    </xf>
    <xf borderId="0" fillId="0" fontId="8" numFmtId="0" xfId="0" applyFont="1"/>
    <xf borderId="0" fillId="0" fontId="10" numFmtId="0" xfId="0" applyFont="1"/>
    <xf borderId="0" fillId="0" fontId="10" numFmtId="9" xfId="0" applyFont="1" applyNumberFormat="1"/>
    <xf borderId="8" fillId="0" fontId="11" numFmtId="49" xfId="0" applyAlignment="1" applyBorder="1" applyFont="1" applyNumberFormat="1">
      <alignment horizontal="center" vertical="bottom"/>
    </xf>
    <xf borderId="0" fillId="0" fontId="10" numFmtId="0" xfId="0" applyAlignment="1" applyFont="1">
      <alignment vertical="bottom"/>
    </xf>
    <xf borderId="0" fillId="0" fontId="10" numFmtId="165" xfId="0" applyFont="1" applyNumberFormat="1"/>
    <xf borderId="0" fillId="0" fontId="10" numFmtId="10" xfId="0" applyFont="1" applyNumberFormat="1"/>
    <xf borderId="3" fillId="0" fontId="10" numFmtId="165" xfId="0" applyBorder="1" applyFont="1" applyNumberFormat="1"/>
    <xf borderId="0" fillId="0" fontId="12" numFmtId="0" xfId="0" applyFont="1"/>
    <xf borderId="0" fillId="0" fontId="10" numFmtId="3" xfId="0" applyFont="1" applyNumberFormat="1"/>
    <xf borderId="0" fillId="0" fontId="11" numFmtId="0" xfId="0" applyFont="1"/>
    <xf borderId="0" fillId="0" fontId="10" numFmtId="166" xfId="0" applyFont="1" applyNumberFormat="1"/>
    <xf borderId="0" fillId="0" fontId="10" numFmtId="167" xfId="0" applyFont="1" applyNumberFormat="1"/>
    <xf borderId="9" fillId="0" fontId="10" numFmtId="166" xfId="0" applyBorder="1" applyFont="1" applyNumberFormat="1"/>
    <xf borderId="0" fillId="0" fontId="10" numFmtId="168" xfId="0" applyFont="1" applyNumberFormat="1"/>
    <xf borderId="7" fillId="0" fontId="10" numFmtId="166" xfId="0" applyBorder="1" applyFont="1" applyNumberFormat="1"/>
    <xf borderId="7" fillId="0" fontId="10" numFmtId="0" xfId="0" applyBorder="1" applyFont="1"/>
    <xf borderId="0" fillId="0" fontId="13" numFmtId="0" xfId="0" applyFont="1"/>
    <xf borderId="0" fillId="2" fontId="14" numFmtId="0" xfId="0" applyAlignment="1" applyFont="1">
      <alignment shrinkToFit="0" wrapText="0"/>
    </xf>
    <xf borderId="0" fillId="2" fontId="15" numFmtId="165" xfId="0" applyFont="1" applyNumberFormat="1"/>
    <xf borderId="0" fillId="2" fontId="15" numFmtId="0" xfId="0" applyFont="1"/>
    <xf borderId="0" fillId="0" fontId="15" numFmtId="165" xfId="0" applyFont="1" applyNumberFormat="1"/>
    <xf borderId="0" fillId="0" fontId="15" numFmtId="0" xfId="0" applyFont="1"/>
    <xf borderId="0" fillId="0" fontId="16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7" numFmtId="0" xfId="0" applyAlignment="1" applyFont="1">
      <alignment vertical="bottom"/>
    </xf>
    <xf borderId="0" fillId="0" fontId="17" numFmtId="165" xfId="0" applyAlignment="1" applyFont="1" applyNumberFormat="1">
      <alignment horizontal="right" vertical="bottom"/>
    </xf>
    <xf borderId="0" fillId="0" fontId="18" numFmtId="0" xfId="0" applyAlignment="1" applyFont="1">
      <alignment horizontal="right" vertical="bottom"/>
    </xf>
    <xf borderId="0" fillId="3" fontId="18" numFmtId="0" xfId="0" applyAlignment="1" applyFill="1" applyFont="1">
      <alignment horizontal="right" vertical="bottom"/>
    </xf>
    <xf borderId="0" fillId="0" fontId="17" numFmtId="165" xfId="0" applyAlignment="1" applyFont="1" applyNumberFormat="1">
      <alignment vertical="bottom"/>
    </xf>
    <xf borderId="0" fillId="0" fontId="18" numFmtId="0" xfId="0" applyAlignment="1" applyFont="1">
      <alignment vertical="bottom"/>
    </xf>
    <xf borderId="0" fillId="3" fontId="18" numFmtId="0" xfId="0" applyAlignment="1" applyFont="1">
      <alignment vertical="bottom"/>
    </xf>
    <xf borderId="0" fillId="0" fontId="18" numFmtId="1" xfId="0" applyAlignment="1" applyFont="1" applyNumberFormat="1">
      <alignment vertical="bottom"/>
    </xf>
    <xf borderId="0" fillId="0" fontId="18" numFmtId="169" xfId="0" applyAlignment="1" applyFont="1" applyNumberFormat="1">
      <alignment vertical="bottom"/>
    </xf>
    <xf borderId="0" fillId="0" fontId="15" numFmtId="3" xfId="0" applyFont="1" applyNumberFormat="1"/>
    <xf borderId="0" fillId="0" fontId="15" numFmtId="167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 outlineLevelRow="1"/>
  <cols>
    <col customWidth="1" min="1" max="1" width="7.86"/>
    <col customWidth="1" min="2" max="2" width="52.0"/>
    <col customWidth="1" min="3" max="9" width="14.29"/>
    <col customWidth="1" min="10" max="10" width="35.14"/>
    <col customWidth="1" min="12" max="12" width="34.0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15.75" customHeight="1">
      <c r="A2" s="1"/>
      <c r="B2" s="5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5.75" customHeight="1">
      <c r="A3" s="6"/>
      <c r="B3" s="7" t="s">
        <v>1</v>
      </c>
      <c r="C3" s="8" t="s">
        <v>2</v>
      </c>
      <c r="D3" s="8">
        <f t="shared" ref="D3:I3" si="1">C3+1</f>
        <v>2022</v>
      </c>
      <c r="E3" s="8">
        <f t="shared" si="1"/>
        <v>2023</v>
      </c>
      <c r="F3" s="8">
        <f t="shared" si="1"/>
        <v>2024</v>
      </c>
      <c r="G3" s="8">
        <f t="shared" si="1"/>
        <v>2025</v>
      </c>
      <c r="H3" s="8">
        <f t="shared" si="1"/>
        <v>2026</v>
      </c>
      <c r="I3" s="8">
        <f t="shared" si="1"/>
        <v>2027</v>
      </c>
      <c r="J3" s="4"/>
      <c r="K3" s="4"/>
      <c r="L3" s="4"/>
      <c r="M3" s="4"/>
      <c r="N3" s="9"/>
      <c r="O3" s="9"/>
      <c r="P3" s="9"/>
      <c r="Q3" s="9"/>
      <c r="R3" s="9"/>
      <c r="S3" s="9"/>
      <c r="T3" s="4"/>
      <c r="U3" s="4"/>
      <c r="V3" s="4"/>
      <c r="W3" s="4"/>
      <c r="X3" s="4"/>
      <c r="Y3" s="4"/>
      <c r="Z3" s="4"/>
      <c r="AA3" s="4"/>
      <c r="AB3" s="4"/>
      <c r="AC3" s="4"/>
    </row>
    <row r="4" ht="15.75" customHeight="1">
      <c r="A4" s="10"/>
      <c r="B4" s="11" t="s">
        <v>3</v>
      </c>
      <c r="C4" s="12">
        <v>107000.0</v>
      </c>
      <c r="D4" s="12">
        <v>107000.0</v>
      </c>
      <c r="E4" s="12">
        <v>125000.0</v>
      </c>
      <c r="F4" s="12">
        <v>150000.0</v>
      </c>
      <c r="G4" s="12">
        <v>175000.0</v>
      </c>
      <c r="H4" s="12">
        <v>175000.0</v>
      </c>
      <c r="I4" s="12">
        <v>175000.0</v>
      </c>
      <c r="J4" s="13"/>
      <c r="K4" s="14"/>
      <c r="L4" s="14"/>
      <c r="M4" s="14"/>
      <c r="N4" s="10"/>
      <c r="O4" s="10"/>
      <c r="P4" s="10"/>
      <c r="Q4" s="10"/>
      <c r="R4" s="10"/>
      <c r="S4" s="10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ht="15.75" customHeight="1">
      <c r="A5" s="10"/>
      <c r="B5" s="15" t="s">
        <v>4</v>
      </c>
      <c r="C5" s="16">
        <f>0.39*C4</f>
        <v>41730</v>
      </c>
      <c r="D5" s="16">
        <f>D4*0.35</f>
        <v>37450</v>
      </c>
      <c r="E5" s="16">
        <f>E4*0.27</f>
        <v>33750</v>
      </c>
      <c r="F5" s="16">
        <f>F4*0.2</f>
        <v>30000</v>
      </c>
      <c r="G5" s="16">
        <f>G4*0.15</f>
        <v>26250</v>
      </c>
      <c r="H5" s="16">
        <f t="shared" ref="H5:I5" si="2">H4*0.1</f>
        <v>17500</v>
      </c>
      <c r="I5" s="16">
        <f t="shared" si="2"/>
        <v>17500</v>
      </c>
      <c r="J5" s="14"/>
      <c r="K5" s="14"/>
      <c r="L5" s="14"/>
      <c r="M5" s="14"/>
      <c r="N5" s="10"/>
      <c r="O5" s="10"/>
      <c r="P5" s="10"/>
      <c r="Q5" s="10"/>
      <c r="R5" s="10"/>
      <c r="S5" s="10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ht="15.75" customHeight="1">
      <c r="A6" s="10"/>
      <c r="B6" s="15" t="s">
        <v>5</v>
      </c>
      <c r="C6" s="12">
        <f t="shared" ref="C6:I6" si="3">C4-C5</f>
        <v>65270</v>
      </c>
      <c r="D6" s="12">
        <f t="shared" si="3"/>
        <v>69550</v>
      </c>
      <c r="E6" s="12">
        <f t="shared" si="3"/>
        <v>91250</v>
      </c>
      <c r="F6" s="12">
        <f t="shared" si="3"/>
        <v>120000</v>
      </c>
      <c r="G6" s="12">
        <f t="shared" si="3"/>
        <v>148750</v>
      </c>
      <c r="H6" s="12">
        <f t="shared" si="3"/>
        <v>157500</v>
      </c>
      <c r="I6" s="12">
        <f t="shared" si="3"/>
        <v>157500</v>
      </c>
      <c r="J6" s="14"/>
      <c r="K6" s="14"/>
      <c r="L6" s="14"/>
      <c r="M6" s="14"/>
      <c r="N6" s="10"/>
      <c r="O6" s="10"/>
      <c r="P6" s="10"/>
      <c r="Q6" s="10"/>
      <c r="R6" s="10"/>
      <c r="S6" s="10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ht="15.75" customHeight="1">
      <c r="A7" s="9"/>
      <c r="B7" s="17" t="s">
        <v>6</v>
      </c>
      <c r="C7" s="18">
        <v>0.61</v>
      </c>
      <c r="D7" s="19" t="s">
        <v>7</v>
      </c>
      <c r="E7" s="18">
        <v>0.73</v>
      </c>
      <c r="F7" s="18">
        <v>0.8</v>
      </c>
      <c r="G7" s="18">
        <v>0.85</v>
      </c>
      <c r="H7" s="18">
        <f t="shared" ref="H7:I7" si="4">iferror(+H6/H4,)</f>
        <v>0.9</v>
      </c>
      <c r="I7" s="18">
        <f t="shared" si="4"/>
        <v>0.9</v>
      </c>
      <c r="J7" s="4"/>
      <c r="K7" s="4"/>
      <c r="L7" s="4"/>
      <c r="M7" s="4"/>
      <c r="N7" s="9"/>
      <c r="O7" s="9"/>
      <c r="P7" s="9"/>
      <c r="Q7" s="9"/>
      <c r="R7" s="9"/>
      <c r="S7" s="9"/>
      <c r="T7" s="4"/>
      <c r="U7" s="4"/>
      <c r="V7" s="4"/>
      <c r="W7" s="4"/>
      <c r="X7" s="4"/>
      <c r="Y7" s="4"/>
      <c r="Z7" s="4"/>
      <c r="AA7" s="4"/>
      <c r="AB7" s="4"/>
      <c r="AC7" s="4"/>
    </row>
    <row r="8" ht="15.75" customHeight="1">
      <c r="A8" s="10"/>
      <c r="B8" s="15" t="s">
        <v>8</v>
      </c>
      <c r="C8" s="12">
        <f>CAC!B28</f>
        <v>79796.2</v>
      </c>
      <c r="D8" s="12">
        <f>CAC!C28</f>
        <v>91166.66667</v>
      </c>
      <c r="E8" s="12">
        <f>CAC!D28</f>
        <v>89862.06897</v>
      </c>
      <c r="F8" s="12">
        <f>CAC!E28</f>
        <v>106335.6164</v>
      </c>
      <c r="G8" s="12">
        <f>CAC!F28</f>
        <v>124130.4348</v>
      </c>
      <c r="H8" s="12">
        <f>CAC!G28</f>
        <v>119697.6744</v>
      </c>
      <c r="I8" s="12">
        <f>CAC!H28</f>
        <v>111293.911</v>
      </c>
      <c r="J8" s="20"/>
      <c r="K8" s="14"/>
      <c r="L8" s="14"/>
      <c r="M8" s="14"/>
      <c r="N8" s="10"/>
      <c r="O8" s="10"/>
      <c r="P8" s="10"/>
      <c r="Q8" s="10"/>
      <c r="R8" s="10"/>
      <c r="S8" s="10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ht="15.75" customHeight="1">
      <c r="A9" s="9"/>
      <c r="B9" s="21"/>
      <c r="C9" s="19"/>
      <c r="D9" s="19"/>
      <c r="E9" s="19"/>
      <c r="F9" s="19"/>
      <c r="G9" s="19"/>
      <c r="H9" s="19"/>
      <c r="I9" s="19"/>
      <c r="J9" s="4"/>
      <c r="K9" s="4"/>
      <c r="L9" s="4"/>
      <c r="M9" s="4"/>
      <c r="N9" s="9"/>
      <c r="O9" s="9"/>
      <c r="P9" s="9"/>
      <c r="Q9" s="9"/>
      <c r="R9" s="9"/>
      <c r="S9" s="9"/>
      <c r="T9" s="4"/>
      <c r="U9" s="4"/>
      <c r="V9" s="4"/>
      <c r="W9" s="4"/>
      <c r="X9" s="4"/>
      <c r="Y9" s="4"/>
      <c r="Z9" s="4"/>
      <c r="AA9" s="4"/>
      <c r="AB9" s="4"/>
      <c r="AC9" s="4"/>
    </row>
    <row r="10" ht="15.75" customHeight="1">
      <c r="A10" s="22"/>
      <c r="B10" s="7" t="s">
        <v>9</v>
      </c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5"/>
      <c r="O10" s="25"/>
      <c r="P10" s="25"/>
      <c r="Q10" s="25"/>
      <c r="R10" s="25"/>
      <c r="S10" s="25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ht="15.75" customHeight="1">
      <c r="A11" s="22"/>
      <c r="B11" s="26" t="s">
        <v>10</v>
      </c>
      <c r="C11" s="23">
        <v>9.0</v>
      </c>
      <c r="D11" s="23">
        <v>13.0</v>
      </c>
      <c r="E11" s="23">
        <v>17.0</v>
      </c>
      <c r="F11" s="23">
        <v>42.0</v>
      </c>
      <c r="G11" s="23">
        <v>104.0</v>
      </c>
      <c r="H11" s="23">
        <v>177.0</v>
      </c>
      <c r="I11" s="23">
        <v>279.0</v>
      </c>
      <c r="J11" s="27"/>
      <c r="K11" s="27"/>
      <c r="L11" s="24"/>
      <c r="M11" s="24"/>
      <c r="N11" s="25"/>
      <c r="O11" s="25"/>
      <c r="P11" s="25"/>
      <c r="Q11" s="25"/>
      <c r="R11" s="25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ht="15.75" customHeight="1">
      <c r="A12" s="22"/>
      <c r="B12" s="26" t="s">
        <v>11</v>
      </c>
      <c r="C12" s="23">
        <v>5.0</v>
      </c>
      <c r="D12" s="23">
        <v>6.0</v>
      </c>
      <c r="E12" s="23">
        <v>29.0</v>
      </c>
      <c r="F12" s="23">
        <v>73.0</v>
      </c>
      <c r="G12" s="23">
        <v>92.0</v>
      </c>
      <c r="H12" s="23">
        <v>215.0</v>
      </c>
      <c r="I12" s="23">
        <v>427.0</v>
      </c>
      <c r="J12" s="27"/>
      <c r="K12" s="27"/>
      <c r="L12" s="24"/>
      <c r="M12" s="24"/>
      <c r="N12" s="25"/>
      <c r="O12" s="25"/>
      <c r="P12" s="25"/>
      <c r="Q12" s="25"/>
      <c r="R12" s="25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ht="15.75" customHeight="1">
      <c r="A13" s="22"/>
      <c r="B13" s="28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ht="15.75" customHeight="1">
      <c r="A14" s="25"/>
      <c r="B14" s="28"/>
      <c r="C14" s="29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ht="15.75" customHeight="1">
      <c r="A15" s="6"/>
      <c r="B15" s="7" t="s">
        <v>12</v>
      </c>
      <c r="C15" s="3" t="s">
        <v>2</v>
      </c>
      <c r="D15" s="3">
        <f t="shared" ref="D15:H15" si="5">C15+1</f>
        <v>2022</v>
      </c>
      <c r="E15" s="3">
        <f t="shared" si="5"/>
        <v>2023</v>
      </c>
      <c r="F15" s="3">
        <f t="shared" si="5"/>
        <v>2024</v>
      </c>
      <c r="G15" s="3">
        <f t="shared" si="5"/>
        <v>2025</v>
      </c>
      <c r="H15" s="3">
        <f t="shared" si="5"/>
        <v>2026</v>
      </c>
      <c r="I15" s="3" t="s">
        <v>13</v>
      </c>
      <c r="J15" s="4"/>
      <c r="K15" s="4"/>
      <c r="L15" s="4"/>
      <c r="M15" s="4"/>
      <c r="N15" s="9"/>
      <c r="O15" s="9"/>
      <c r="P15" s="9"/>
      <c r="Q15" s="9"/>
      <c r="R15" s="9"/>
      <c r="S15" s="9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5.75" customHeight="1">
      <c r="A16" s="30"/>
      <c r="B16" s="31" t="s">
        <v>14</v>
      </c>
      <c r="C16" s="32">
        <v>1458122.0</v>
      </c>
      <c r="D16" s="32">
        <v>2033000.0</v>
      </c>
      <c r="E16" s="32">
        <v>5750000.0</v>
      </c>
      <c r="F16" s="32">
        <v>1.725E7</v>
      </c>
      <c r="G16" s="32">
        <v>3.43E7</v>
      </c>
      <c r="H16" s="32">
        <v>6.86E7</v>
      </c>
      <c r="I16" s="32">
        <v>1.2355E8</v>
      </c>
      <c r="J16" s="14"/>
      <c r="K16" s="14"/>
      <c r="L16" s="14"/>
      <c r="M16" s="14"/>
      <c r="N16" s="10"/>
      <c r="O16" s="10"/>
      <c r="P16" s="10"/>
      <c r="Q16" s="10"/>
      <c r="R16" s="10"/>
      <c r="S16" s="10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ht="15.75" customHeight="1">
      <c r="A17" s="30"/>
      <c r="B17" s="31" t="s">
        <v>15</v>
      </c>
      <c r="C17" s="32">
        <v>585948.0</v>
      </c>
      <c r="D17" s="32">
        <v>711550.0</v>
      </c>
      <c r="E17" s="32">
        <v>1552500.0</v>
      </c>
      <c r="F17" s="32">
        <v>3450000.0</v>
      </c>
      <c r="G17" s="32">
        <v>5145000.0</v>
      </c>
      <c r="H17" s="32">
        <v>6860000.0</v>
      </c>
      <c r="I17" s="32">
        <v>1.2355E7</v>
      </c>
      <c r="J17" s="14"/>
      <c r="K17" s="14"/>
      <c r="L17" s="14"/>
      <c r="M17" s="14"/>
      <c r="N17" s="10"/>
      <c r="O17" s="10"/>
      <c r="P17" s="10"/>
      <c r="Q17" s="10"/>
      <c r="R17" s="10"/>
      <c r="S17" s="10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ht="15.75" customHeight="1">
      <c r="A18" s="30"/>
      <c r="B18" s="31" t="s">
        <v>16</v>
      </c>
      <c r="C18" s="32">
        <f t="shared" ref="C18:I18" si="6">C16-C17</f>
        <v>872174</v>
      </c>
      <c r="D18" s="32">
        <f t="shared" si="6"/>
        <v>1321450</v>
      </c>
      <c r="E18" s="32">
        <f t="shared" si="6"/>
        <v>4197500</v>
      </c>
      <c r="F18" s="32">
        <f t="shared" si="6"/>
        <v>13800000</v>
      </c>
      <c r="G18" s="32">
        <f t="shared" si="6"/>
        <v>29155000</v>
      </c>
      <c r="H18" s="32">
        <f t="shared" si="6"/>
        <v>61740000</v>
      </c>
      <c r="I18" s="32">
        <f t="shared" si="6"/>
        <v>111195000</v>
      </c>
      <c r="J18" s="14"/>
      <c r="K18" s="14"/>
      <c r="L18" s="14"/>
      <c r="M18" s="14"/>
      <c r="N18" s="10"/>
      <c r="O18" s="10"/>
      <c r="P18" s="10"/>
      <c r="Q18" s="10"/>
      <c r="R18" s="10"/>
      <c r="S18" s="10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ht="15.75" customHeight="1">
      <c r="A19" s="30"/>
      <c r="B19" s="31" t="s">
        <v>17</v>
      </c>
      <c r="C19" s="33">
        <f>CAC!B26</f>
        <v>398981</v>
      </c>
      <c r="D19" s="33">
        <f>CAC!C26</f>
        <v>547000</v>
      </c>
      <c r="E19" s="33">
        <f>CAC!D26</f>
        <v>2606000</v>
      </c>
      <c r="F19" s="33">
        <f>CAC!E26</f>
        <v>7762500</v>
      </c>
      <c r="G19" s="33">
        <f>CAC!F26</f>
        <v>11420000</v>
      </c>
      <c r="H19" s="33">
        <f>CAC!G26</f>
        <v>25735000</v>
      </c>
      <c r="I19" s="33">
        <f>CAC!H26</f>
        <v>47522500</v>
      </c>
      <c r="J19" s="14"/>
      <c r="K19" s="3"/>
      <c r="L19" s="14"/>
      <c r="M19" s="14"/>
      <c r="N19" s="10"/>
      <c r="O19" s="10"/>
      <c r="P19" s="10"/>
      <c r="Q19" s="10"/>
      <c r="R19" s="10"/>
      <c r="S19" s="10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ht="15.75" customHeight="1">
      <c r="A20" s="30"/>
      <c r="B20" s="31" t="s">
        <v>18</v>
      </c>
      <c r="C20" s="33">
        <v>1848488.0</v>
      </c>
      <c r="D20" s="33">
        <f>OpEx!C13</f>
        <v>1892224.5</v>
      </c>
      <c r="E20" s="33">
        <f>OpEx!D13</f>
        <v>3415425</v>
      </c>
      <c r="F20" s="33">
        <f>OpEx!E13</f>
        <v>8489500</v>
      </c>
      <c r="G20" s="33">
        <f>OpEx!F13</f>
        <v>16613225</v>
      </c>
      <c r="H20" s="33">
        <f>OpEx!G13</f>
        <v>24535225</v>
      </c>
      <c r="I20" s="33">
        <f>OpEx!H13</f>
        <v>32700950</v>
      </c>
      <c r="J20" s="13"/>
      <c r="K20" s="14"/>
      <c r="L20" s="14"/>
      <c r="M20" s="14"/>
      <c r="N20" s="10"/>
      <c r="O20" s="10"/>
      <c r="P20" s="10"/>
      <c r="Q20" s="10"/>
      <c r="R20" s="10"/>
      <c r="S20" s="10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ht="15.75" customHeight="1">
      <c r="A21" s="30"/>
      <c r="B21" s="31" t="s">
        <v>19</v>
      </c>
      <c r="C21" s="34">
        <f t="shared" ref="C21:I21" si="7">C18-C19-C20</f>
        <v>-1375295</v>
      </c>
      <c r="D21" s="34">
        <f t="shared" si="7"/>
        <v>-1117774.5</v>
      </c>
      <c r="E21" s="34">
        <f t="shared" si="7"/>
        <v>-1823925</v>
      </c>
      <c r="F21" s="34">
        <f t="shared" si="7"/>
        <v>-2452000</v>
      </c>
      <c r="G21" s="34">
        <f t="shared" si="7"/>
        <v>1121775</v>
      </c>
      <c r="H21" s="34">
        <f t="shared" si="7"/>
        <v>11469775</v>
      </c>
      <c r="I21" s="34">
        <f t="shared" si="7"/>
        <v>30971550</v>
      </c>
      <c r="J21" s="14"/>
      <c r="K21" s="14"/>
      <c r="L21" s="14"/>
      <c r="M21" s="14"/>
      <c r="N21" s="10"/>
      <c r="O21" s="10"/>
      <c r="P21" s="10"/>
      <c r="Q21" s="10"/>
      <c r="R21" s="10"/>
      <c r="S21" s="10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ht="15.75" customHeight="1">
      <c r="A22" s="4"/>
      <c r="B22" s="35"/>
      <c r="C22" s="36"/>
      <c r="D22" s="36"/>
      <c r="E22" s="36"/>
      <c r="F22" s="36"/>
      <c r="G22" s="36"/>
      <c r="H22" s="36"/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ht="15.75" customHeight="1">
      <c r="A23" s="9"/>
      <c r="B23" s="37" t="s">
        <v>20</v>
      </c>
      <c r="C23" s="38"/>
      <c r="D23" s="39">
        <f t="shared" ref="D23:I23" si="8">D16/C16</f>
        <v>1.394259191</v>
      </c>
      <c r="E23" s="39">
        <f t="shared" si="8"/>
        <v>2.828332514</v>
      </c>
      <c r="F23" s="39">
        <f t="shared" si="8"/>
        <v>3</v>
      </c>
      <c r="G23" s="39">
        <f t="shared" si="8"/>
        <v>1.988405797</v>
      </c>
      <c r="H23" s="39">
        <f t="shared" si="8"/>
        <v>2</v>
      </c>
      <c r="I23" s="39">
        <f t="shared" si="8"/>
        <v>1.801020408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ht="15.75" customHeight="1">
      <c r="A24" s="9"/>
      <c r="B24" s="40"/>
      <c r="C24" s="38"/>
      <c r="D24" s="38"/>
      <c r="E24" s="38"/>
      <c r="F24" s="38"/>
      <c r="G24" s="38"/>
      <c r="H24" s="38"/>
      <c r="I24" s="38"/>
      <c r="J24" s="9"/>
      <c r="K24" s="9"/>
      <c r="L24" s="9"/>
      <c r="M24" s="9"/>
      <c r="N24" s="9"/>
      <c r="O24" s="9"/>
      <c r="P24" s="9"/>
      <c r="Q24" s="9"/>
      <c r="R24" s="9"/>
      <c r="S24" s="9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ht="15.75" customHeight="1">
      <c r="A25" s="9"/>
      <c r="B25" s="40"/>
      <c r="C25" s="38"/>
      <c r="D25" s="38"/>
      <c r="E25" s="38"/>
      <c r="F25" s="38"/>
      <c r="G25" s="38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9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ht="15.75" customHeight="1">
      <c r="A26" s="9"/>
      <c r="B26" s="40"/>
      <c r="C26" s="9"/>
      <c r="D26" s="9"/>
      <c r="E26" s="9"/>
      <c r="F26" s="41"/>
      <c r="G26" s="9"/>
      <c r="H26" s="9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ht="15.75" customHeight="1">
      <c r="A27" s="9"/>
      <c r="B27" s="40"/>
      <c r="C27" s="9"/>
      <c r="D27" s="9"/>
      <c r="E27" s="9"/>
      <c r="F27" s="41"/>
      <c r="G27" s="9"/>
      <c r="H27" s="9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ht="15.75" customHeight="1">
      <c r="A28" s="9"/>
      <c r="B28" s="40"/>
      <c r="C28" s="9"/>
      <c r="D28" s="9"/>
      <c r="E28" s="9"/>
      <c r="G28" s="9"/>
      <c r="H28" s="9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5.75" customHeight="1">
      <c r="A29" s="9"/>
      <c r="B29" s="40"/>
      <c r="C29" s="9"/>
      <c r="D29" s="9"/>
      <c r="E29" s="9"/>
      <c r="F29" s="9"/>
      <c r="G29" s="9"/>
      <c r="H29" s="9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15.75" customHeight="1">
      <c r="A30" s="9"/>
      <c r="B30" s="40"/>
      <c r="C30" s="9"/>
      <c r="D30" s="9"/>
      <c r="E30" s="9"/>
      <c r="F30" s="9"/>
      <c r="G30" s="9"/>
      <c r="H30" s="9"/>
      <c r="I30" s="4"/>
      <c r="J30" s="9"/>
      <c r="K30" s="9"/>
      <c r="L30" s="9"/>
      <c r="M30" s="9"/>
      <c r="N30" s="9"/>
      <c r="O30" s="9"/>
      <c r="P30" s="9"/>
      <c r="Q30" s="9"/>
      <c r="R30" s="9"/>
      <c r="S30" s="9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ht="15.75" customHeight="1">
      <c r="A31" s="9"/>
      <c r="B31" s="40"/>
      <c r="C31" s="9"/>
      <c r="D31" s="9"/>
      <c r="E31" s="9"/>
      <c r="F31" s="9"/>
      <c r="G31" s="9"/>
      <c r="H31" s="9"/>
      <c r="I31" s="4"/>
      <c r="J31" s="9"/>
      <c r="K31" s="9"/>
      <c r="L31" s="9"/>
      <c r="M31" s="9"/>
      <c r="N31" s="9"/>
      <c r="O31" s="9"/>
      <c r="P31" s="9"/>
      <c r="Q31" s="9"/>
      <c r="R31" s="9"/>
      <c r="S31" s="9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ht="15.75" customHeight="1">
      <c r="A32" s="9"/>
      <c r="B32" s="40"/>
      <c r="C32" s="9"/>
      <c r="D32" s="9"/>
      <c r="E32" s="9"/>
      <c r="F32" s="9"/>
      <c r="G32" s="9"/>
      <c r="H32" s="9"/>
      <c r="I32" s="4"/>
      <c r="J32" s="9"/>
      <c r="K32" s="9"/>
      <c r="L32" s="9"/>
      <c r="M32" s="9"/>
      <c r="N32" s="9"/>
      <c r="O32" s="9"/>
      <c r="P32" s="9"/>
      <c r="Q32" s="9"/>
      <c r="R32" s="9"/>
      <c r="S32" s="9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ht="15.75" customHeight="1">
      <c r="A33" s="9"/>
      <c r="B33" s="40"/>
      <c r="C33" s="9"/>
      <c r="D33" s="9"/>
      <c r="E33" s="9"/>
      <c r="F33" s="9"/>
      <c r="G33" s="9"/>
      <c r="H33" s="9"/>
      <c r="I33" s="4"/>
      <c r="J33" s="9"/>
      <c r="K33" s="9"/>
      <c r="L33" s="9"/>
      <c r="M33" s="9"/>
      <c r="N33" s="9"/>
      <c r="O33" s="9"/>
      <c r="P33" s="9"/>
      <c r="Q33" s="9"/>
      <c r="R33" s="9"/>
      <c r="S33" s="9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15.75" customHeight="1" outlineLevel="1">
      <c r="A34" s="9"/>
      <c r="B34" s="40"/>
      <c r="C34" s="9"/>
      <c r="D34" s="9"/>
      <c r="E34" s="9"/>
      <c r="F34" s="9"/>
      <c r="G34" s="9"/>
      <c r="H34" s="9"/>
      <c r="I34" s="4"/>
      <c r="J34" s="9"/>
      <c r="K34" s="9"/>
      <c r="L34" s="9"/>
      <c r="M34" s="9"/>
      <c r="N34" s="9"/>
      <c r="O34" s="9"/>
      <c r="P34" s="9"/>
      <c r="Q34" s="9"/>
      <c r="R34" s="9"/>
      <c r="S34" s="9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5.75" customHeight="1" outlineLevel="1">
      <c r="A35" s="9"/>
      <c r="B35" s="40"/>
      <c r="C35" s="9"/>
      <c r="D35" s="9"/>
      <c r="E35" s="9"/>
      <c r="F35" s="9"/>
      <c r="G35" s="9"/>
      <c r="H35" s="9"/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5.75" customHeight="1" outlineLevel="1">
      <c r="A36" s="9"/>
      <c r="B36" s="40"/>
      <c r="C36" s="9"/>
      <c r="D36" s="9"/>
      <c r="E36" s="9"/>
      <c r="F36" s="9"/>
      <c r="G36" s="9"/>
      <c r="H36" s="9"/>
      <c r="I36" s="4"/>
      <c r="J36" s="9"/>
      <c r="K36" s="9"/>
      <c r="L36" s="9"/>
      <c r="M36" s="9"/>
      <c r="N36" s="9"/>
      <c r="O36" s="9"/>
      <c r="P36" s="9"/>
      <c r="Q36" s="9"/>
      <c r="R36" s="9"/>
      <c r="S36" s="9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5.75" customHeight="1" outlineLevel="1">
      <c r="A37" s="9"/>
      <c r="B37" s="40"/>
      <c r="C37" s="9"/>
      <c r="D37" s="9"/>
      <c r="E37" s="9"/>
      <c r="F37" s="9"/>
      <c r="G37" s="9"/>
      <c r="H37" s="9"/>
      <c r="I37" s="4"/>
      <c r="J37" s="9"/>
      <c r="K37" s="9"/>
      <c r="L37" s="9"/>
      <c r="M37" s="9"/>
      <c r="N37" s="9"/>
      <c r="O37" s="9"/>
      <c r="P37" s="9"/>
      <c r="Q37" s="9"/>
      <c r="R37" s="9"/>
      <c r="S37" s="9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5.75" customHeight="1" outlineLevel="1">
      <c r="A38" s="9"/>
      <c r="B38" s="40"/>
      <c r="C38" s="9"/>
      <c r="D38" s="9"/>
      <c r="E38" s="9"/>
      <c r="F38" s="9"/>
      <c r="G38" s="9"/>
      <c r="H38" s="9"/>
      <c r="I38" s="4"/>
      <c r="J38" s="9"/>
      <c r="K38" s="9"/>
      <c r="L38" s="9"/>
      <c r="M38" s="9"/>
      <c r="N38" s="9"/>
      <c r="O38" s="9"/>
      <c r="P38" s="9"/>
      <c r="Q38" s="9"/>
      <c r="R38" s="9"/>
      <c r="S38" s="9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5.75" customHeight="1" outlineLevel="1">
      <c r="A39" s="9"/>
      <c r="B39" s="40"/>
      <c r="C39" s="9"/>
      <c r="D39" s="9"/>
      <c r="E39" s="9"/>
      <c r="F39" s="9"/>
      <c r="G39" s="9"/>
      <c r="H39" s="9"/>
      <c r="I39" s="4"/>
      <c r="J39" s="9"/>
      <c r="K39" s="9"/>
      <c r="L39" s="9"/>
      <c r="M39" s="9"/>
      <c r="N39" s="9"/>
      <c r="O39" s="9"/>
      <c r="P39" s="9"/>
      <c r="Q39" s="9"/>
      <c r="R39" s="9"/>
      <c r="S39" s="9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5.75" customHeight="1" outlineLevel="1">
      <c r="A40" s="9"/>
      <c r="B40" s="40"/>
      <c r="C40" s="9"/>
      <c r="D40" s="9"/>
      <c r="E40" s="9"/>
      <c r="F40" s="9"/>
      <c r="G40" s="9"/>
      <c r="H40" s="9"/>
      <c r="I40" s="4"/>
      <c r="J40" s="9"/>
      <c r="K40" s="9"/>
      <c r="L40" s="9"/>
      <c r="M40" s="9"/>
      <c r="N40" s="9"/>
      <c r="O40" s="9"/>
      <c r="P40" s="9"/>
      <c r="Q40" s="9"/>
      <c r="R40" s="9"/>
      <c r="S40" s="9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5.75" customHeight="1" outlineLevel="1">
      <c r="A41" s="9"/>
      <c r="B41" s="42"/>
      <c r="C41" s="9"/>
      <c r="D41" s="9"/>
      <c r="E41" s="9"/>
      <c r="F41" s="9"/>
      <c r="G41" s="9"/>
      <c r="H41" s="9"/>
      <c r="I41" s="4"/>
      <c r="J41" s="9"/>
      <c r="K41" s="9"/>
      <c r="L41" s="9"/>
      <c r="M41" s="9"/>
      <c r="N41" s="9"/>
      <c r="O41" s="9"/>
      <c r="P41" s="9"/>
      <c r="Q41" s="9"/>
      <c r="R41" s="9"/>
      <c r="S41" s="9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5.75" customHeight="1" outlineLevel="1">
      <c r="A42" s="9"/>
      <c r="B42" s="40"/>
      <c r="C42" s="9"/>
      <c r="D42" s="9"/>
      <c r="E42" s="9"/>
      <c r="F42" s="9"/>
      <c r="G42" s="9"/>
      <c r="H42" s="9"/>
      <c r="I42" s="4"/>
      <c r="J42" s="9"/>
      <c r="K42" s="9"/>
      <c r="L42" s="9"/>
      <c r="M42" s="9"/>
      <c r="N42" s="9"/>
      <c r="O42" s="9"/>
      <c r="P42" s="9"/>
      <c r="Q42" s="9"/>
      <c r="R42" s="9"/>
      <c r="S42" s="9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5.75" customHeight="1" outlineLevel="1">
      <c r="A43" s="9"/>
      <c r="B43" s="4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5.75" customHeight="1" outlineLevel="1">
      <c r="A44" s="9"/>
      <c r="B44" s="4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5.75" customHeight="1" outlineLevel="1">
      <c r="A45" s="9"/>
      <c r="B45" s="4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5.75" customHeight="1" outlineLevel="1">
      <c r="A46" s="9"/>
      <c r="B46" s="4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15.75" customHeight="1" outlineLevel="1">
      <c r="A47" s="9"/>
      <c r="B47" s="4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5.75" customHeight="1" outlineLevel="1">
      <c r="A48" s="9"/>
      <c r="B48" s="4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5.75" customHeight="1" outlineLevel="1">
      <c r="A49" s="9"/>
      <c r="B49" s="4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5.75" customHeight="1" outlineLevel="1">
      <c r="A50" s="9"/>
      <c r="B50" s="4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5.75" customHeight="1">
      <c r="A51" s="9"/>
      <c r="B51" s="4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5.75" customHeight="1">
      <c r="A52" s="9"/>
      <c r="B52" s="4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15.75" customHeight="1">
      <c r="A53" s="9"/>
      <c r="B53" s="4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ht="15.75" customHeight="1">
      <c r="A54" s="9"/>
      <c r="B54" s="4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5.75" customHeight="1">
      <c r="A55" s="9"/>
      <c r="B55" s="4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5.75" customHeight="1">
      <c r="A56" s="9"/>
      <c r="B56" s="4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5.75" customHeight="1">
      <c r="A57" s="9"/>
      <c r="B57" s="4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5.75" customHeight="1">
      <c r="A58" s="9"/>
      <c r="B58" s="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5.75" customHeight="1">
      <c r="A59" s="9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5.75" customHeight="1">
      <c r="A60" s="9"/>
      <c r="B60" s="4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5.75" customHeight="1">
      <c r="A61" s="9"/>
      <c r="B61" s="4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5.75" customHeight="1">
      <c r="A62" s="9"/>
      <c r="B62" s="4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5.75" customHeight="1">
      <c r="A63" s="9"/>
      <c r="B63" s="4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5.75" customHeight="1">
      <c r="A64" s="9"/>
      <c r="B64" s="4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5.75" customHeight="1">
      <c r="A65" s="9"/>
      <c r="B65" s="4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4"/>
      <c r="X65" s="4"/>
      <c r="Y65" s="4"/>
      <c r="Z65" s="4"/>
      <c r="AA65" s="4"/>
      <c r="AB65" s="4"/>
      <c r="AC65" s="4"/>
    </row>
    <row r="66" ht="15.75" customHeight="1">
      <c r="A66" s="9"/>
      <c r="B66" s="4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"/>
      <c r="X66" s="4"/>
      <c r="Y66" s="4"/>
      <c r="Z66" s="4"/>
      <c r="AA66" s="4"/>
      <c r="AB66" s="4"/>
      <c r="AC66" s="4"/>
    </row>
    <row r="67" ht="15.75" customHeight="1">
      <c r="A67" s="9"/>
      <c r="B67" s="4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4"/>
      <c r="X67" s="4"/>
      <c r="Y67" s="4"/>
      <c r="Z67" s="4"/>
      <c r="AA67" s="4"/>
      <c r="AB67" s="4"/>
      <c r="AC67" s="4"/>
    </row>
    <row r="68" ht="15.75" customHeight="1">
      <c r="A68" s="9"/>
      <c r="B68" s="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4"/>
      <c r="X68" s="4"/>
      <c r="Y68" s="4"/>
      <c r="Z68" s="4"/>
      <c r="AA68" s="4"/>
      <c r="AB68" s="4"/>
      <c r="AC68" s="4"/>
    </row>
    <row r="69" ht="15.75" customHeight="1">
      <c r="A69" s="9"/>
      <c r="B69" s="4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"/>
      <c r="X69" s="4"/>
      <c r="Y69" s="4"/>
      <c r="Z69" s="4"/>
      <c r="AA69" s="4"/>
      <c r="AB69" s="4"/>
      <c r="AC69" s="4"/>
    </row>
    <row r="70" ht="15.75" customHeight="1">
      <c r="A70" s="9"/>
      <c r="B70" s="4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"/>
      <c r="X70" s="4"/>
      <c r="Y70" s="4"/>
      <c r="Z70" s="4"/>
      <c r="AA70" s="4"/>
      <c r="AB70" s="4"/>
      <c r="AC70" s="4"/>
    </row>
    <row r="71" ht="15.75" customHeight="1">
      <c r="A71" s="9"/>
      <c r="B71" s="4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4"/>
      <c r="X71" s="4"/>
      <c r="Y71" s="4"/>
      <c r="Z71" s="4"/>
      <c r="AA71" s="4"/>
      <c r="AB71" s="4"/>
      <c r="AC71" s="4"/>
    </row>
    <row r="72" ht="15.75" customHeight="1">
      <c r="A72" s="9"/>
      <c r="B72" s="4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"/>
      <c r="X72" s="4"/>
      <c r="Y72" s="4"/>
      <c r="Z72" s="4"/>
      <c r="AA72" s="4"/>
      <c r="AB72" s="4"/>
      <c r="AC72" s="4"/>
    </row>
    <row r="73" ht="15.75" customHeight="1">
      <c r="B73" s="43"/>
    </row>
    <row r="74" ht="15.75" customHeight="1">
      <c r="B74" s="43"/>
    </row>
    <row r="75" ht="15.75" customHeight="1">
      <c r="B75" s="43"/>
    </row>
    <row r="76" ht="15.75" customHeight="1">
      <c r="B76" s="43"/>
    </row>
    <row r="77" ht="15.75" customHeight="1">
      <c r="B77" s="43"/>
    </row>
    <row r="78" ht="15.75" customHeight="1">
      <c r="B78" s="43"/>
    </row>
    <row r="79" ht="15.75" customHeight="1">
      <c r="B79" s="43"/>
    </row>
    <row r="80" ht="15.75" customHeight="1">
      <c r="B80" s="43"/>
    </row>
    <row r="81" ht="15.75" customHeight="1">
      <c r="B81" s="43"/>
    </row>
    <row r="82" ht="15.75" customHeight="1">
      <c r="B82" s="43"/>
    </row>
    <row r="83" ht="15.75" customHeight="1">
      <c r="B83" s="43"/>
    </row>
    <row r="84" ht="15.75" customHeight="1">
      <c r="B84" s="43"/>
    </row>
    <row r="85" ht="15.75" customHeight="1">
      <c r="B85" s="43"/>
    </row>
    <row r="86" ht="15.75" customHeight="1">
      <c r="B86" s="43"/>
    </row>
    <row r="87" ht="15.75" customHeight="1">
      <c r="B87" s="43"/>
    </row>
    <row r="88" ht="15.75" customHeight="1">
      <c r="B88" s="43"/>
    </row>
    <row r="89" ht="15.75" customHeight="1">
      <c r="B89" s="43"/>
    </row>
    <row r="90" ht="15.75" customHeight="1">
      <c r="B90" s="43"/>
    </row>
    <row r="91" ht="15.75" customHeight="1">
      <c r="B91" s="43"/>
    </row>
    <row r="92" ht="15.75" customHeight="1">
      <c r="B92" s="43"/>
    </row>
    <row r="93" ht="15.75" customHeight="1">
      <c r="B93" s="43"/>
    </row>
    <row r="94" ht="15.75" customHeight="1">
      <c r="B94" s="43"/>
    </row>
    <row r="95" ht="15.75" customHeight="1">
      <c r="B95" s="43"/>
    </row>
    <row r="96" ht="15.75" customHeight="1">
      <c r="B96" s="43"/>
    </row>
    <row r="97" ht="15.75" customHeight="1">
      <c r="B97" s="43"/>
    </row>
    <row r="98" ht="15.75" customHeight="1">
      <c r="B98" s="43"/>
    </row>
    <row r="99" ht="15.75" customHeight="1">
      <c r="B99" s="43"/>
    </row>
    <row r="100" ht="15.75" customHeight="1">
      <c r="B100" s="43"/>
    </row>
    <row r="101" ht="15.75" customHeight="1">
      <c r="B101" s="43"/>
    </row>
    <row r="102" ht="15.75" customHeight="1">
      <c r="B102" s="43"/>
    </row>
    <row r="103" ht="15.75" customHeight="1">
      <c r="B103" s="43"/>
    </row>
    <row r="104" ht="15.75" customHeight="1">
      <c r="B104" s="43"/>
    </row>
    <row r="105" ht="15.75" customHeight="1">
      <c r="B105" s="43"/>
    </row>
    <row r="106" ht="15.75" customHeight="1">
      <c r="B106" s="43"/>
    </row>
    <row r="107" ht="15.75" customHeight="1">
      <c r="B107" s="43"/>
    </row>
    <row r="108" ht="15.75" customHeight="1">
      <c r="B108" s="43"/>
    </row>
    <row r="109" ht="15.75" customHeight="1">
      <c r="B109" s="43"/>
    </row>
    <row r="110" ht="15.75" customHeight="1">
      <c r="B110" s="43"/>
    </row>
    <row r="111" ht="15.75" customHeight="1">
      <c r="B111" s="43"/>
    </row>
    <row r="112" ht="15.75" customHeight="1">
      <c r="B112" s="43"/>
    </row>
    <row r="113" ht="15.75" customHeight="1">
      <c r="B113" s="43"/>
    </row>
    <row r="114" ht="15.75" customHeight="1">
      <c r="B114" s="43"/>
    </row>
    <row r="115" ht="15.75" customHeight="1">
      <c r="B115" s="43"/>
    </row>
    <row r="116" ht="15.75" customHeight="1">
      <c r="B116" s="43"/>
    </row>
    <row r="117" ht="15.75" customHeight="1">
      <c r="B117" s="43"/>
    </row>
    <row r="118" ht="15.75" customHeight="1">
      <c r="B118" s="43"/>
    </row>
    <row r="119" ht="15.75" customHeight="1">
      <c r="B119" s="43"/>
    </row>
    <row r="120" ht="15.75" customHeight="1">
      <c r="B120" s="43"/>
    </row>
    <row r="121" ht="15.75" customHeight="1">
      <c r="B121" s="43"/>
    </row>
    <row r="122" ht="15.75" customHeight="1">
      <c r="B122" s="43"/>
    </row>
    <row r="123" ht="15.75" customHeight="1">
      <c r="B123" s="43"/>
    </row>
    <row r="124" ht="15.75" customHeight="1">
      <c r="B124" s="43"/>
    </row>
    <row r="125" ht="15.75" customHeight="1">
      <c r="B125" s="43"/>
    </row>
    <row r="126" ht="15.75" customHeight="1">
      <c r="B126" s="43"/>
    </row>
    <row r="127" ht="15.75" customHeight="1">
      <c r="B127" s="43"/>
    </row>
    <row r="128" ht="15.75" customHeight="1">
      <c r="B128" s="43"/>
    </row>
    <row r="129" ht="15.75" customHeight="1">
      <c r="B129" s="43"/>
    </row>
    <row r="130" ht="15.75" customHeight="1">
      <c r="B130" s="43"/>
    </row>
    <row r="131" ht="15.75" customHeight="1">
      <c r="B131" s="43"/>
    </row>
    <row r="132" ht="15.75" customHeight="1">
      <c r="B132" s="43"/>
    </row>
    <row r="133" ht="15.75" customHeight="1">
      <c r="B133" s="43"/>
    </row>
    <row r="134" ht="15.75" customHeight="1">
      <c r="B134" s="43"/>
    </row>
    <row r="135" ht="15.75" customHeight="1">
      <c r="B135" s="43"/>
    </row>
    <row r="136" ht="15.75" customHeight="1">
      <c r="B136" s="43"/>
    </row>
    <row r="137" ht="15.75" customHeight="1">
      <c r="B137" s="43"/>
    </row>
    <row r="138" ht="15.75" customHeight="1">
      <c r="B138" s="43"/>
    </row>
    <row r="139" ht="15.75" customHeight="1">
      <c r="B139" s="43"/>
    </row>
    <row r="140" ht="15.75" customHeight="1">
      <c r="B140" s="43"/>
    </row>
    <row r="141" ht="15.75" customHeight="1">
      <c r="B141" s="43"/>
    </row>
    <row r="142" ht="15.75" customHeight="1">
      <c r="B142" s="43"/>
    </row>
    <row r="143" ht="15.75" customHeight="1">
      <c r="B143" s="43"/>
    </row>
    <row r="144" ht="15.75" customHeight="1">
      <c r="B144" s="43"/>
    </row>
    <row r="145" ht="15.75" customHeight="1">
      <c r="B145" s="43"/>
    </row>
    <row r="146" ht="15.75" customHeight="1">
      <c r="B146" s="43"/>
    </row>
    <row r="147" ht="15.75" customHeight="1">
      <c r="B147" s="43"/>
    </row>
    <row r="148" ht="15.75" customHeight="1">
      <c r="B148" s="43"/>
    </row>
    <row r="149" ht="15.75" customHeight="1">
      <c r="B149" s="43"/>
    </row>
    <row r="150" ht="15.75" customHeight="1">
      <c r="B150" s="43"/>
    </row>
    <row r="151" ht="15.75" customHeight="1">
      <c r="B151" s="43"/>
    </row>
    <row r="152" ht="15.75" customHeight="1">
      <c r="B152" s="43"/>
    </row>
    <row r="153" ht="15.75" customHeight="1">
      <c r="B153" s="43"/>
    </row>
    <row r="154" ht="15.75" customHeight="1">
      <c r="B154" s="43"/>
    </row>
    <row r="155" ht="15.75" customHeight="1">
      <c r="B155" s="43"/>
    </row>
    <row r="156" ht="15.75" customHeight="1">
      <c r="B156" s="43"/>
    </row>
    <row r="157" ht="15.75" customHeight="1">
      <c r="B157" s="43"/>
    </row>
    <row r="158" ht="15.75" customHeight="1">
      <c r="B158" s="43"/>
    </row>
    <row r="159" ht="15.75" customHeight="1">
      <c r="B159" s="43"/>
    </row>
    <row r="160" ht="15.75" customHeight="1">
      <c r="B160" s="43"/>
    </row>
    <row r="161" ht="15.75" customHeight="1">
      <c r="B161" s="43"/>
    </row>
    <row r="162" ht="15.75" customHeight="1">
      <c r="B162" s="43"/>
    </row>
    <row r="163" ht="15.75" customHeight="1">
      <c r="B163" s="43"/>
    </row>
    <row r="164" ht="15.75" customHeight="1">
      <c r="B164" s="43"/>
    </row>
    <row r="165" ht="15.75" customHeight="1">
      <c r="B165" s="43"/>
    </row>
    <row r="166" ht="15.75" customHeight="1">
      <c r="B166" s="43"/>
    </row>
    <row r="167" ht="15.75" customHeight="1">
      <c r="B167" s="43"/>
    </row>
    <row r="168" ht="15.75" customHeight="1">
      <c r="B168" s="43"/>
    </row>
    <row r="169" ht="15.75" customHeight="1">
      <c r="B169" s="43"/>
    </row>
    <row r="170" ht="15.75" customHeight="1">
      <c r="B170" s="43"/>
    </row>
    <row r="171" ht="15.75" customHeight="1">
      <c r="B171" s="43"/>
    </row>
    <row r="172" ht="15.75" customHeight="1">
      <c r="B172" s="43"/>
    </row>
    <row r="173" ht="15.75" customHeight="1">
      <c r="B173" s="43"/>
    </row>
    <row r="174" ht="15.75" customHeight="1">
      <c r="B174" s="43"/>
    </row>
    <row r="175" ht="15.75" customHeight="1">
      <c r="B175" s="43"/>
    </row>
    <row r="176" ht="15.75" customHeight="1">
      <c r="B176" s="43"/>
    </row>
    <row r="177" ht="15.75" customHeight="1">
      <c r="B177" s="43"/>
    </row>
    <row r="178" ht="15.75" customHeight="1">
      <c r="B178" s="43"/>
    </row>
    <row r="179" ht="15.75" customHeight="1">
      <c r="B179" s="43"/>
    </row>
    <row r="180" ht="15.75" customHeight="1">
      <c r="B180" s="43"/>
    </row>
    <row r="181" ht="15.75" customHeight="1">
      <c r="B181" s="43"/>
    </row>
    <row r="182" ht="15.75" customHeight="1">
      <c r="B182" s="43"/>
    </row>
    <row r="183" ht="15.75" customHeight="1">
      <c r="B183" s="43"/>
    </row>
    <row r="184" ht="15.75" customHeight="1">
      <c r="B184" s="43"/>
    </row>
    <row r="185" ht="15.75" customHeight="1">
      <c r="B185" s="43"/>
    </row>
    <row r="186" ht="15.75" customHeight="1">
      <c r="B186" s="43"/>
    </row>
    <row r="187" ht="15.75" customHeight="1">
      <c r="B187" s="43"/>
    </row>
    <row r="188" ht="15.75" customHeight="1">
      <c r="B188" s="43"/>
    </row>
    <row r="189" ht="15.75" customHeight="1">
      <c r="B189" s="43"/>
    </row>
    <row r="190" ht="15.75" customHeight="1">
      <c r="B190" s="43"/>
    </row>
    <row r="191" ht="15.75" customHeight="1">
      <c r="B191" s="43"/>
    </row>
    <row r="192" ht="15.75" customHeight="1">
      <c r="B192" s="43"/>
    </row>
    <row r="193" ht="15.75" customHeight="1">
      <c r="B193" s="43"/>
    </row>
    <row r="194" ht="15.75" customHeight="1">
      <c r="B194" s="43"/>
    </row>
    <row r="195" ht="15.75" customHeight="1">
      <c r="B195" s="43"/>
    </row>
    <row r="196" ht="15.75" customHeight="1">
      <c r="B196" s="43"/>
    </row>
    <row r="197" ht="15.75" customHeight="1">
      <c r="B197" s="43"/>
    </row>
    <row r="198" ht="15.75" customHeight="1">
      <c r="B198" s="43"/>
    </row>
    <row r="199" ht="15.75" customHeight="1">
      <c r="B199" s="43"/>
    </row>
    <row r="200" ht="15.75" customHeight="1">
      <c r="B200" s="43"/>
    </row>
    <row r="201" ht="15.75" customHeight="1">
      <c r="B201" s="43"/>
    </row>
    <row r="202" ht="15.75" customHeight="1">
      <c r="B202" s="43"/>
    </row>
    <row r="203" ht="15.75" customHeight="1">
      <c r="B203" s="43"/>
    </row>
    <row r="204" ht="15.75" customHeight="1">
      <c r="B204" s="43"/>
    </row>
    <row r="205" ht="15.75" customHeight="1">
      <c r="B205" s="43"/>
    </row>
    <row r="206" ht="15.75" customHeight="1">
      <c r="B206" s="43"/>
    </row>
    <row r="207" ht="15.75" customHeight="1">
      <c r="B207" s="43"/>
    </row>
    <row r="208" ht="15.75" customHeight="1">
      <c r="B208" s="43"/>
    </row>
    <row r="209" ht="15.75" customHeight="1">
      <c r="B209" s="43"/>
    </row>
    <row r="210" ht="15.75" customHeight="1">
      <c r="B210" s="43"/>
    </row>
    <row r="211" ht="15.75" customHeight="1">
      <c r="B211" s="43"/>
    </row>
    <row r="212" ht="15.75" customHeight="1">
      <c r="B212" s="43"/>
    </row>
    <row r="213" ht="15.75" customHeight="1">
      <c r="B213" s="43"/>
    </row>
    <row r="214" ht="15.75" customHeight="1">
      <c r="B214" s="43"/>
    </row>
    <row r="215" ht="15.75" customHeight="1">
      <c r="B215" s="43"/>
    </row>
    <row r="216" ht="15.75" customHeight="1">
      <c r="B216" s="43"/>
    </row>
    <row r="217" ht="15.75" customHeight="1">
      <c r="B217" s="43"/>
    </row>
    <row r="218" ht="15.75" customHeight="1">
      <c r="B218" s="43"/>
    </row>
    <row r="219" ht="15.75" customHeight="1">
      <c r="B219" s="43"/>
    </row>
    <row r="220" ht="15.75" customHeight="1">
      <c r="B220" s="43"/>
    </row>
    <row r="221" ht="15.75" customHeight="1">
      <c r="B221" s="43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4.43"/>
    <col customWidth="1" min="2" max="6" width="14.43"/>
    <col customWidth="1" min="8" max="8" width="13.71"/>
    <col customWidth="1" min="9" max="9" width="8.71"/>
  </cols>
  <sheetData>
    <row r="1">
      <c r="A1" s="2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>
      <c r="A2" s="44" t="s">
        <v>21</v>
      </c>
      <c r="B2" s="45">
        <v>0.3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>
      <c r="A4" s="44"/>
      <c r="B4" s="46" t="s">
        <v>2</v>
      </c>
      <c r="C4" s="46">
        <f t="shared" ref="C4:G4" si="1">B4+1</f>
        <v>2022</v>
      </c>
      <c r="D4" s="46">
        <f t="shared" si="1"/>
        <v>2023</v>
      </c>
      <c r="E4" s="46">
        <f t="shared" si="1"/>
        <v>2024</v>
      </c>
      <c r="F4" s="46">
        <f t="shared" si="1"/>
        <v>2025</v>
      </c>
      <c r="G4" s="46">
        <f t="shared" si="1"/>
        <v>2026</v>
      </c>
      <c r="H4" s="46" t="s">
        <v>13</v>
      </c>
      <c r="I4" s="46"/>
      <c r="J4" s="46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>
      <c r="A5" s="47" t="s">
        <v>22</v>
      </c>
      <c r="B5" s="48">
        <v>1088009.0</v>
      </c>
      <c r="C5" s="48">
        <v>1302740.0</v>
      </c>
      <c r="D5" s="48">
        <v>2060000.0</v>
      </c>
      <c r="E5" s="48">
        <v>4845000.0</v>
      </c>
      <c r="F5" s="48">
        <v>1.0032E7</v>
      </c>
      <c r="G5" s="48">
        <v>1.3362E7</v>
      </c>
      <c r="H5" s="48">
        <v>1.5164E7</v>
      </c>
      <c r="I5" s="44"/>
      <c r="J5" s="44" t="str">
        <f>Personnel!K41</f>
        <v/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>
      <c r="A6" s="47" t="s">
        <v>23</v>
      </c>
      <c r="B6" s="48">
        <v>194883.0</v>
      </c>
      <c r="C6" s="48">
        <f t="shared" ref="C6:H6" si="2">C5*$B$2</f>
        <v>390822</v>
      </c>
      <c r="D6" s="48">
        <f t="shared" si="2"/>
        <v>618000</v>
      </c>
      <c r="E6" s="48">
        <f t="shared" si="2"/>
        <v>1453500</v>
      </c>
      <c r="F6" s="48">
        <f t="shared" si="2"/>
        <v>3009600</v>
      </c>
      <c r="G6" s="48">
        <f t="shared" si="2"/>
        <v>4008600</v>
      </c>
      <c r="H6" s="48">
        <f t="shared" si="2"/>
        <v>4549200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>
      <c r="A7" s="47" t="s">
        <v>24</v>
      </c>
      <c r="B7" s="48">
        <v>19107.45</v>
      </c>
      <c r="C7" s="48">
        <v>28800.0</v>
      </c>
      <c r="D7" s="48">
        <v>131550.0</v>
      </c>
      <c r="E7" s="48">
        <v>379875.0</v>
      </c>
      <c r="F7" s="48">
        <v>467250.0</v>
      </c>
      <c r="G7" s="48">
        <v>789750.0</v>
      </c>
      <c r="H7" s="48">
        <v>1267875.0</v>
      </c>
      <c r="I7" s="48" t="s">
        <v>25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>
      <c r="A8" s="47" t="s">
        <v>26</v>
      </c>
      <c r="B8" s="48">
        <v>24269.0</v>
      </c>
      <c r="C8" s="48">
        <v>59625.0</v>
      </c>
      <c r="D8" s="48">
        <v>146250.0</v>
      </c>
      <c r="E8" s="48">
        <v>416250.0</v>
      </c>
      <c r="F8" s="48">
        <v>730125.0</v>
      </c>
      <c r="G8" s="48">
        <v>1218375.0</v>
      </c>
      <c r="H8" s="48">
        <v>1986750.0</v>
      </c>
      <c r="I8" s="48">
        <v>4500.0</v>
      </c>
      <c r="J8" s="44" t="s">
        <v>27</v>
      </c>
      <c r="L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>
      <c r="A9" s="47" t="s">
        <v>28</v>
      </c>
      <c r="B9" s="48">
        <v>0.0</v>
      </c>
      <c r="C9" s="48">
        <f>CAC!C14*50000</f>
        <v>25000</v>
      </c>
      <c r="D9" s="48">
        <f>CAC!D14*50000</f>
        <v>175000</v>
      </c>
      <c r="E9" s="48">
        <f>CAC!E14*50000</f>
        <v>550000</v>
      </c>
      <c r="F9" s="48">
        <f>CAC!F14*50000</f>
        <v>800000</v>
      </c>
      <c r="G9" s="48">
        <f>CAC!G14*50000</f>
        <v>1900000</v>
      </c>
      <c r="H9" s="48">
        <f>CAC!H14*50000</f>
        <v>3750000</v>
      </c>
      <c r="I9" s="44" t="s">
        <v>29</v>
      </c>
      <c r="J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>
      <c r="A10" s="47" t="s">
        <v>30</v>
      </c>
      <c r="B10" s="48">
        <v>56651.0</v>
      </c>
      <c r="C10" s="48">
        <f>'Financial Model'!D16*$I$10</f>
        <v>38627</v>
      </c>
      <c r="D10" s="48">
        <f>'Financial Model'!E16*$I$10</f>
        <v>109250</v>
      </c>
      <c r="E10" s="48">
        <f>'Financial Model'!F16*$I$10</f>
        <v>327750</v>
      </c>
      <c r="F10" s="48">
        <f>'Financial Model'!G16*$I$10</f>
        <v>651700</v>
      </c>
      <c r="G10" s="48">
        <f>'Financial Model'!H16*$I$10</f>
        <v>1303400</v>
      </c>
      <c r="H10" s="48">
        <f>'Financial Model'!I16*$I$10</f>
        <v>2347450</v>
      </c>
      <c r="I10" s="49">
        <v>0.019</v>
      </c>
      <c r="J10" s="44" t="s">
        <v>31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>
      <c r="A11" s="47" t="s">
        <v>32</v>
      </c>
      <c r="B11" s="48">
        <v>34863.0</v>
      </c>
      <c r="C11" s="48">
        <f>(CAC!C14+CAC!C16)*($I$11*12)</f>
        <v>9000</v>
      </c>
      <c r="D11" s="48">
        <f>(CAC!D14+CAC!D16)*($I$11*12)</f>
        <v>69000</v>
      </c>
      <c r="E11" s="48">
        <f>(CAC!E14+CAC!E16)*($I$11*12)</f>
        <v>198000</v>
      </c>
      <c r="F11" s="48">
        <f>(CAC!F14+CAC!F16)*($I$11*12)</f>
        <v>288000</v>
      </c>
      <c r="G11" s="48">
        <f>(CAC!G14+CAC!G16)*($I$11*12)</f>
        <v>684000</v>
      </c>
      <c r="H11" s="48">
        <f>(CAC!H14+CAC!H16)*($I$11*12)</f>
        <v>1350000</v>
      </c>
      <c r="I11" s="44">
        <v>500.0</v>
      </c>
      <c r="J11" s="44" t="s">
        <v>33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>
      <c r="A12" s="47" t="s">
        <v>34</v>
      </c>
      <c r="B12" s="50">
        <v>37233.0</v>
      </c>
      <c r="C12" s="50">
        <f>'Financial Model'!D16*$I$12</f>
        <v>37610.5</v>
      </c>
      <c r="D12" s="50">
        <f>'Financial Model'!E16*$I$12</f>
        <v>106375</v>
      </c>
      <c r="E12" s="50">
        <f>'Financial Model'!F16*$I$12</f>
        <v>319125</v>
      </c>
      <c r="F12" s="50">
        <f>'Financial Model'!G16*$I$12</f>
        <v>634550</v>
      </c>
      <c r="G12" s="50">
        <f>'Financial Model'!H16*$I$12</f>
        <v>1269100</v>
      </c>
      <c r="H12" s="50">
        <f>'Financial Model'!I16*$I$12</f>
        <v>2285675</v>
      </c>
      <c r="I12" s="49">
        <v>0.0185</v>
      </c>
      <c r="J12" s="44" t="s">
        <v>31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>
      <c r="A13" s="47" t="s">
        <v>35</v>
      </c>
      <c r="B13" s="48">
        <f t="shared" ref="B13:H13" si="3">sum(B5:B12)</f>
        <v>1455015.45</v>
      </c>
      <c r="C13" s="48">
        <f t="shared" si="3"/>
        <v>1892224.5</v>
      </c>
      <c r="D13" s="48">
        <f t="shared" si="3"/>
        <v>3415425</v>
      </c>
      <c r="E13" s="48">
        <f t="shared" si="3"/>
        <v>8489500</v>
      </c>
      <c r="F13" s="48">
        <f t="shared" si="3"/>
        <v>16613225</v>
      </c>
      <c r="G13" s="48">
        <f t="shared" si="3"/>
        <v>24535225</v>
      </c>
      <c r="H13" s="48">
        <f t="shared" si="3"/>
        <v>32700950</v>
      </c>
      <c r="I13" s="48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>
      <c r="A14" s="47"/>
      <c r="B14" s="48"/>
      <c r="C14" s="48"/>
      <c r="D14" s="48"/>
      <c r="E14" s="48"/>
      <c r="F14" s="48"/>
      <c r="G14" s="48"/>
      <c r="H14" s="48"/>
      <c r="I14" s="48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>
      <c r="A15" s="44"/>
      <c r="B15" s="48"/>
      <c r="C15" s="48"/>
      <c r="D15" s="48"/>
      <c r="E15" s="48"/>
      <c r="F15" s="48"/>
      <c r="G15" s="48"/>
      <c r="H15" s="48"/>
      <c r="I15" s="48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ht="15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ht="15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ht="15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ht="15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ht="15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ht="15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ht="15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ht="15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ht="15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ht="15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ht="15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ht="15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ht="1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ht="15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ht="15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ht="15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ht="15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ht="15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</row>
    <row r="187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</row>
    <row r="208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14" width="13.57"/>
  </cols>
  <sheetData>
    <row r="1" ht="15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5.75" customHeight="1">
      <c r="A2" s="2" t="s">
        <v>36</v>
      </c>
      <c r="B2" s="51"/>
      <c r="C2" s="5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5.75" customHeight="1">
      <c r="A4" s="44"/>
      <c r="B4" s="46" t="s">
        <v>2</v>
      </c>
      <c r="C4" s="46">
        <f t="shared" ref="C4:G4" si="1">B4+1</f>
        <v>2022</v>
      </c>
      <c r="D4" s="46">
        <f t="shared" si="1"/>
        <v>2023</v>
      </c>
      <c r="E4" s="46">
        <f t="shared" si="1"/>
        <v>2024</v>
      </c>
      <c r="F4" s="46">
        <f t="shared" si="1"/>
        <v>2025</v>
      </c>
      <c r="G4" s="46">
        <f t="shared" si="1"/>
        <v>2026</v>
      </c>
      <c r="H4" s="46" t="s">
        <v>13</v>
      </c>
      <c r="I4" s="46"/>
      <c r="J4" s="44"/>
      <c r="K4" s="44"/>
      <c r="L4" s="44"/>
      <c r="M4" s="44"/>
      <c r="N4" s="44"/>
    </row>
    <row r="5" ht="15.75" customHeight="1">
      <c r="A5" s="44" t="s">
        <v>37</v>
      </c>
      <c r="B5" s="48">
        <v>1125007.45</v>
      </c>
      <c r="C5" s="48">
        <f>'Financial Model'!D16</f>
        <v>2033000</v>
      </c>
      <c r="D5" s="48">
        <f>'Financial Model'!E16</f>
        <v>5750000</v>
      </c>
      <c r="E5" s="48">
        <f>'Financial Model'!F16</f>
        <v>17250000</v>
      </c>
      <c r="F5" s="48">
        <f>'Financial Model'!G16</f>
        <v>34300000</v>
      </c>
      <c r="G5" s="48">
        <f>'Financial Model'!H16</f>
        <v>68600000</v>
      </c>
      <c r="H5" s="48">
        <f>'Financial Model'!I16</f>
        <v>123550000</v>
      </c>
      <c r="I5" s="52"/>
      <c r="J5" s="44"/>
      <c r="K5" s="44"/>
      <c r="L5" s="44"/>
      <c r="M5" s="44"/>
      <c r="N5" s="44"/>
    </row>
    <row r="6" ht="15.75" customHeight="1">
      <c r="A6" s="44" t="s">
        <v>38</v>
      </c>
      <c r="B6" s="48">
        <f>'Financial Model'!C12*'Financial Model'!C4</f>
        <v>535000</v>
      </c>
      <c r="C6" s="48">
        <f>'Financial Model'!D12*'Financial Model'!D4</f>
        <v>642000</v>
      </c>
      <c r="D6" s="48">
        <f>'Financial Model'!E12*'Financial Model'!E4</f>
        <v>3625000</v>
      </c>
      <c r="E6" s="48">
        <f>'Financial Model'!F12*'Financial Model'!F4</f>
        <v>10950000</v>
      </c>
      <c r="F6" s="48">
        <f>'Financial Model'!G12*'Financial Model'!G4</f>
        <v>16100000</v>
      </c>
      <c r="G6" s="48">
        <f>'Financial Model'!H12*'Financial Model'!H4</f>
        <v>37625000</v>
      </c>
      <c r="H6" s="48">
        <f>'Financial Model'!I12*'Financial Model'!I4</f>
        <v>74725000</v>
      </c>
      <c r="I6" s="48"/>
      <c r="J6" s="44"/>
      <c r="K6" s="44"/>
      <c r="L6" s="44"/>
      <c r="M6" s="44"/>
      <c r="N6" s="44"/>
    </row>
    <row r="7" ht="15.75" customHeight="1">
      <c r="A7" s="44" t="s">
        <v>39</v>
      </c>
      <c r="B7" s="48"/>
      <c r="C7" s="48">
        <v>1000000.0</v>
      </c>
      <c r="D7" s="48">
        <v>1000000.0</v>
      </c>
      <c r="E7" s="48">
        <v>1000000.0</v>
      </c>
      <c r="F7" s="48">
        <v>1000000.0</v>
      </c>
      <c r="G7" s="48">
        <v>1000000.0</v>
      </c>
      <c r="H7" s="48">
        <v>1000000.0</v>
      </c>
      <c r="I7" s="48"/>
      <c r="J7" s="44"/>
      <c r="K7" s="44"/>
      <c r="L7" s="44"/>
      <c r="M7" s="44"/>
      <c r="N7" s="44"/>
    </row>
    <row r="8" ht="15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ht="15.75" customHeight="1">
      <c r="A9" s="53" t="s">
        <v>40</v>
      </c>
      <c r="B9" s="46" t="s">
        <v>2</v>
      </c>
      <c r="C9" s="46">
        <f t="shared" ref="C9:H9" si="2">B9+1</f>
        <v>2022</v>
      </c>
      <c r="D9" s="46">
        <f t="shared" si="2"/>
        <v>2023</v>
      </c>
      <c r="E9" s="46">
        <f t="shared" si="2"/>
        <v>2024</v>
      </c>
      <c r="F9" s="46">
        <f t="shared" si="2"/>
        <v>2025</v>
      </c>
      <c r="G9" s="46">
        <f t="shared" si="2"/>
        <v>2026</v>
      </c>
      <c r="H9" s="46">
        <f t="shared" si="2"/>
        <v>2027</v>
      </c>
      <c r="I9" s="44"/>
      <c r="J9" s="44"/>
      <c r="K9" s="44"/>
      <c r="L9" s="44"/>
      <c r="M9" s="44"/>
      <c r="N9" s="44"/>
    </row>
    <row r="10" ht="15.75" customHeight="1">
      <c r="A10" s="44" t="s">
        <v>41</v>
      </c>
      <c r="B10" s="54"/>
      <c r="C10" s="54">
        <v>160000.0</v>
      </c>
      <c r="D10" s="54">
        <v>160000.0</v>
      </c>
      <c r="E10" s="54">
        <v>160000.0</v>
      </c>
      <c r="F10" s="54">
        <v>160000.0</v>
      </c>
      <c r="G10" s="54">
        <v>160000.0</v>
      </c>
      <c r="H10" s="54">
        <v>160000.0</v>
      </c>
      <c r="I10" s="54"/>
      <c r="J10" s="44"/>
      <c r="K10" s="44"/>
      <c r="L10" s="44"/>
      <c r="M10" s="44"/>
      <c r="N10" s="44"/>
    </row>
    <row r="11" ht="15.75" customHeight="1">
      <c r="A11" s="44" t="s">
        <v>42</v>
      </c>
      <c r="B11" s="54"/>
      <c r="C11" s="54">
        <v>140000.0</v>
      </c>
      <c r="D11" s="54">
        <v>140000.0</v>
      </c>
      <c r="E11" s="54">
        <v>140000.0</v>
      </c>
      <c r="F11" s="54">
        <v>140000.0</v>
      </c>
      <c r="G11" s="54">
        <v>140000.0</v>
      </c>
      <c r="H11" s="54">
        <v>140000.0</v>
      </c>
      <c r="I11" s="54"/>
      <c r="J11" s="44"/>
      <c r="K11" s="44"/>
      <c r="L11" s="44"/>
      <c r="M11" s="44"/>
      <c r="N11" s="44"/>
    </row>
    <row r="12" ht="15.75" customHeight="1">
      <c r="A12" s="44" t="s">
        <v>43</v>
      </c>
      <c r="B12" s="54"/>
      <c r="C12" s="54">
        <v>90000.0</v>
      </c>
      <c r="D12" s="54">
        <v>90000.0</v>
      </c>
      <c r="E12" s="54">
        <v>90000.0</v>
      </c>
      <c r="F12" s="54">
        <v>90000.0</v>
      </c>
      <c r="G12" s="54">
        <v>90000.0</v>
      </c>
      <c r="H12" s="54">
        <v>90000.0</v>
      </c>
      <c r="I12" s="54"/>
      <c r="J12" s="44"/>
      <c r="K12" s="44"/>
      <c r="L12" s="44"/>
      <c r="M12" s="44"/>
      <c r="N12" s="44"/>
    </row>
    <row r="13" ht="15.75" customHeight="1">
      <c r="A13" s="44" t="s">
        <v>44</v>
      </c>
      <c r="B13" s="52"/>
      <c r="C13" s="52">
        <f t="shared" ref="C13:H13" si="3">round(C6/C7,0)</f>
        <v>1</v>
      </c>
      <c r="D13" s="52">
        <f t="shared" si="3"/>
        <v>4</v>
      </c>
      <c r="E13" s="52">
        <f t="shared" si="3"/>
        <v>11</v>
      </c>
      <c r="F13" s="52">
        <f t="shared" si="3"/>
        <v>16</v>
      </c>
      <c r="G13" s="52">
        <f t="shared" si="3"/>
        <v>38</v>
      </c>
      <c r="H13" s="52">
        <f t="shared" si="3"/>
        <v>75</v>
      </c>
      <c r="I13" s="55"/>
      <c r="J13" s="44"/>
      <c r="K13" s="44"/>
      <c r="L13" s="44"/>
      <c r="M13" s="44"/>
      <c r="N13" s="44"/>
    </row>
    <row r="14" ht="15.75" customHeight="1">
      <c r="A14" s="44" t="s">
        <v>45</v>
      </c>
      <c r="B14" s="55">
        <v>0.5</v>
      </c>
      <c r="C14" s="55">
        <v>0.5</v>
      </c>
      <c r="D14" s="55">
        <v>3.5</v>
      </c>
      <c r="E14" s="52">
        <f t="shared" ref="E14:H14" si="4">E13</f>
        <v>11</v>
      </c>
      <c r="F14" s="52">
        <f t="shared" si="4"/>
        <v>16</v>
      </c>
      <c r="G14" s="52">
        <f t="shared" si="4"/>
        <v>38</v>
      </c>
      <c r="H14" s="52">
        <f t="shared" si="4"/>
        <v>75</v>
      </c>
      <c r="I14" s="55"/>
      <c r="J14" s="44"/>
      <c r="K14" s="44"/>
      <c r="L14" s="44"/>
      <c r="M14" s="44"/>
      <c r="N14" s="44"/>
    </row>
    <row r="15" ht="15.75" customHeight="1">
      <c r="A15" s="44" t="s">
        <v>46</v>
      </c>
      <c r="B15" s="52">
        <v>0.0</v>
      </c>
      <c r="C15" s="55">
        <v>0.0</v>
      </c>
      <c r="D15" s="52">
        <f t="shared" ref="D15:H15" si="5">D13/4</f>
        <v>1</v>
      </c>
      <c r="E15" s="52">
        <f t="shared" si="5"/>
        <v>2.75</v>
      </c>
      <c r="F15" s="52">
        <f t="shared" si="5"/>
        <v>4</v>
      </c>
      <c r="G15" s="52">
        <f t="shared" si="5"/>
        <v>9.5</v>
      </c>
      <c r="H15" s="52">
        <f t="shared" si="5"/>
        <v>18.75</v>
      </c>
      <c r="I15" s="55"/>
      <c r="J15" s="44"/>
      <c r="K15" s="44"/>
      <c r="L15" s="44"/>
      <c r="M15" s="44"/>
      <c r="N15" s="44"/>
    </row>
    <row r="16" ht="15.75" customHeight="1">
      <c r="A16" s="44" t="s">
        <v>47</v>
      </c>
      <c r="B16" s="52">
        <f>B13*2</f>
        <v>0</v>
      </c>
      <c r="C16" s="55">
        <v>1.0</v>
      </c>
      <c r="D16" s="55">
        <f t="shared" ref="D16:H16" si="6">D13*2</f>
        <v>8</v>
      </c>
      <c r="E16" s="52">
        <f t="shared" si="6"/>
        <v>22</v>
      </c>
      <c r="F16" s="52">
        <f t="shared" si="6"/>
        <v>32</v>
      </c>
      <c r="G16" s="52">
        <f t="shared" si="6"/>
        <v>76</v>
      </c>
      <c r="H16" s="52">
        <f t="shared" si="6"/>
        <v>150</v>
      </c>
      <c r="I16" s="55"/>
      <c r="J16" s="44"/>
      <c r="K16" s="44"/>
      <c r="L16" s="44"/>
      <c r="M16" s="44"/>
      <c r="N16" s="44"/>
    </row>
    <row r="17" ht="15.75" customHeight="1">
      <c r="A17" s="44" t="s">
        <v>48</v>
      </c>
      <c r="B17" s="56">
        <v>50978.0</v>
      </c>
      <c r="C17" s="56">
        <f t="shared" ref="C17:H17" si="7">(C10*C14)+(C11*C15)+(C12*C16)</f>
        <v>170000</v>
      </c>
      <c r="D17" s="56">
        <f t="shared" si="7"/>
        <v>1420000</v>
      </c>
      <c r="E17" s="56">
        <f t="shared" si="7"/>
        <v>4125000</v>
      </c>
      <c r="F17" s="56">
        <f t="shared" si="7"/>
        <v>6000000</v>
      </c>
      <c r="G17" s="56">
        <f t="shared" si="7"/>
        <v>14250000</v>
      </c>
      <c r="H17" s="56">
        <f t="shared" si="7"/>
        <v>28125000</v>
      </c>
      <c r="I17" s="54"/>
      <c r="J17" s="44"/>
      <c r="K17" s="44"/>
      <c r="L17" s="44"/>
      <c r="M17" s="44"/>
      <c r="N17" s="44"/>
    </row>
    <row r="18" ht="15.75" customHeight="1">
      <c r="A18" s="44" t="s">
        <v>49</v>
      </c>
      <c r="B18" s="57"/>
      <c r="C18" s="57">
        <v>1.3</v>
      </c>
      <c r="D18" s="57">
        <v>1.3</v>
      </c>
      <c r="E18" s="57">
        <v>1.3</v>
      </c>
      <c r="F18" s="57">
        <v>1.3</v>
      </c>
      <c r="G18" s="57">
        <v>1.3</v>
      </c>
      <c r="H18" s="57">
        <v>1.3</v>
      </c>
      <c r="I18" s="57"/>
      <c r="J18" s="44"/>
      <c r="K18" s="44"/>
      <c r="L18" s="44"/>
      <c r="M18" s="44"/>
      <c r="N18" s="44"/>
    </row>
    <row r="19" ht="15.75" customHeight="1">
      <c r="A19" s="44" t="s">
        <v>50</v>
      </c>
      <c r="B19" s="58">
        <f>B17</f>
        <v>50978</v>
      </c>
      <c r="C19" s="58">
        <f t="shared" ref="C19:H19" si="8">C17*C18</f>
        <v>221000</v>
      </c>
      <c r="D19" s="58">
        <f t="shared" si="8"/>
        <v>1846000</v>
      </c>
      <c r="E19" s="58">
        <f t="shared" si="8"/>
        <v>5362500</v>
      </c>
      <c r="F19" s="58">
        <f t="shared" si="8"/>
        <v>7800000</v>
      </c>
      <c r="G19" s="58">
        <f t="shared" si="8"/>
        <v>18525000</v>
      </c>
      <c r="H19" s="58">
        <f t="shared" si="8"/>
        <v>36562500</v>
      </c>
      <c r="I19" s="54"/>
      <c r="J19" s="44"/>
      <c r="K19" s="44"/>
      <c r="L19" s="44"/>
      <c r="M19" s="44"/>
      <c r="N19" s="44"/>
    </row>
    <row r="20" ht="15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ht="15.75" customHeight="1">
      <c r="A21" s="44" t="s">
        <v>51</v>
      </c>
      <c r="B21" s="44">
        <v>1.0</v>
      </c>
      <c r="C21" s="44">
        <v>1.5</v>
      </c>
      <c r="D21" s="44">
        <v>3.0</v>
      </c>
      <c r="E21" s="44">
        <v>5.0</v>
      </c>
      <c r="F21" s="44">
        <v>6.0</v>
      </c>
      <c r="G21" s="44">
        <v>8.0</v>
      </c>
      <c r="H21" s="44">
        <v>8.0</v>
      </c>
      <c r="I21" s="44"/>
      <c r="J21" s="44"/>
      <c r="K21" s="44"/>
      <c r="L21" s="44"/>
      <c r="M21" s="44"/>
      <c r="N21" s="44"/>
    </row>
    <row r="22" ht="15.75" customHeight="1">
      <c r="A22" s="44" t="s">
        <v>52</v>
      </c>
      <c r="B22" s="54">
        <v>26507.0</v>
      </c>
      <c r="C22" s="54">
        <v>120000.0</v>
      </c>
      <c r="D22" s="54">
        <v>120000.0</v>
      </c>
      <c r="E22" s="54">
        <v>120000.0</v>
      </c>
      <c r="F22" s="54">
        <v>120000.0</v>
      </c>
      <c r="G22" s="54">
        <v>120000.0</v>
      </c>
      <c r="H22" s="54">
        <v>120000.0</v>
      </c>
      <c r="I22" s="54"/>
      <c r="J22" s="44"/>
      <c r="K22" s="44"/>
      <c r="L22" s="44"/>
      <c r="M22" s="44"/>
      <c r="N22" s="44"/>
    </row>
    <row r="23" ht="15.75" customHeight="1">
      <c r="A23" s="44" t="s">
        <v>53</v>
      </c>
      <c r="B23" s="54">
        <v>321496.0</v>
      </c>
      <c r="C23" s="54">
        <v>146000.0</v>
      </c>
      <c r="D23" s="54">
        <v>400000.0</v>
      </c>
      <c r="E23" s="54">
        <v>1800000.0</v>
      </c>
      <c r="F23" s="54">
        <v>2900000.0</v>
      </c>
      <c r="G23" s="54">
        <v>6250000.0</v>
      </c>
      <c r="H23" s="54">
        <v>1.0E7</v>
      </c>
      <c r="I23" s="54"/>
      <c r="J23" s="44"/>
      <c r="K23" s="44"/>
      <c r="L23" s="44"/>
      <c r="M23" s="44"/>
      <c r="N23" s="44"/>
    </row>
    <row r="24" ht="15.75" customHeight="1">
      <c r="A24" s="44" t="s">
        <v>54</v>
      </c>
      <c r="B24" s="54">
        <f t="shared" ref="B24:H24" si="9">(B22*B21)+B23</f>
        <v>348003</v>
      </c>
      <c r="C24" s="54">
        <f t="shared" si="9"/>
        <v>326000</v>
      </c>
      <c r="D24" s="54">
        <f t="shared" si="9"/>
        <v>760000</v>
      </c>
      <c r="E24" s="54">
        <f t="shared" si="9"/>
        <v>2400000</v>
      </c>
      <c r="F24" s="54">
        <f t="shared" si="9"/>
        <v>3620000</v>
      </c>
      <c r="G24" s="54">
        <f t="shared" si="9"/>
        <v>7210000</v>
      </c>
      <c r="H24" s="54">
        <f t="shared" si="9"/>
        <v>10960000</v>
      </c>
      <c r="I24" s="54"/>
      <c r="J24" s="44"/>
      <c r="K24" s="44"/>
      <c r="L24" s="44"/>
      <c r="M24" s="44"/>
      <c r="N24" s="44"/>
    </row>
    <row r="25" ht="15.75" customHeight="1">
      <c r="A25" s="44" t="s">
        <v>55</v>
      </c>
      <c r="B25" s="49">
        <f t="shared" ref="B25:H25" si="10">B24/B5</f>
        <v>0.3093339515</v>
      </c>
      <c r="C25" s="49">
        <f t="shared" si="10"/>
        <v>0.1603541564</v>
      </c>
      <c r="D25" s="49">
        <f t="shared" si="10"/>
        <v>0.132173913</v>
      </c>
      <c r="E25" s="49">
        <f t="shared" si="10"/>
        <v>0.1391304348</v>
      </c>
      <c r="F25" s="49">
        <f t="shared" si="10"/>
        <v>0.1055393586</v>
      </c>
      <c r="G25" s="49">
        <f t="shared" si="10"/>
        <v>0.1051020408</v>
      </c>
      <c r="H25" s="49">
        <f t="shared" si="10"/>
        <v>0.08870902469</v>
      </c>
      <c r="I25" s="49"/>
      <c r="J25" s="44"/>
      <c r="K25" s="44"/>
      <c r="L25" s="44"/>
      <c r="M25" s="44"/>
      <c r="N25" s="44"/>
    </row>
    <row r="26" ht="15.75" customHeight="1">
      <c r="A26" s="59" t="s">
        <v>56</v>
      </c>
      <c r="B26" s="58">
        <f t="shared" ref="B26:H26" si="11">B24+B19</f>
        <v>398981</v>
      </c>
      <c r="C26" s="58">
        <f t="shared" si="11"/>
        <v>547000</v>
      </c>
      <c r="D26" s="58">
        <f t="shared" si="11"/>
        <v>2606000</v>
      </c>
      <c r="E26" s="58">
        <f t="shared" si="11"/>
        <v>7762500</v>
      </c>
      <c r="F26" s="58">
        <f t="shared" si="11"/>
        <v>11420000</v>
      </c>
      <c r="G26" s="58">
        <f t="shared" si="11"/>
        <v>25735000</v>
      </c>
      <c r="H26" s="58">
        <f t="shared" si="11"/>
        <v>47522500</v>
      </c>
      <c r="I26" s="54"/>
      <c r="J26" s="44"/>
      <c r="K26" s="44"/>
      <c r="L26" s="44"/>
      <c r="M26" s="44"/>
      <c r="N26" s="44"/>
    </row>
    <row r="27" ht="15.75" customHeight="1">
      <c r="A27" s="44" t="s">
        <v>57</v>
      </c>
      <c r="B27" s="44">
        <v>5.0</v>
      </c>
      <c r="C27" s="52">
        <f>'Financial Model'!D12</f>
        <v>6</v>
      </c>
      <c r="D27" s="52">
        <f>'Financial Model'!E12</f>
        <v>29</v>
      </c>
      <c r="E27" s="52">
        <f>'Financial Model'!F12</f>
        <v>73</v>
      </c>
      <c r="F27" s="52">
        <f>'Financial Model'!G12</f>
        <v>92</v>
      </c>
      <c r="G27" s="52">
        <f>'Financial Model'!H12</f>
        <v>215</v>
      </c>
      <c r="H27" s="52">
        <f>'Financial Model'!I12</f>
        <v>427</v>
      </c>
      <c r="I27" s="44"/>
      <c r="J27" s="44"/>
      <c r="K27" s="44"/>
      <c r="L27" s="44"/>
      <c r="M27" s="44"/>
      <c r="N27" s="44"/>
    </row>
    <row r="28" ht="15.75" customHeight="1">
      <c r="A28" s="44" t="s">
        <v>58</v>
      </c>
      <c r="B28" s="54">
        <f t="shared" ref="B28:H28" si="12">B26/B27</f>
        <v>79796.2</v>
      </c>
      <c r="C28" s="54">
        <f t="shared" si="12"/>
        <v>91166.66667</v>
      </c>
      <c r="D28" s="54">
        <f t="shared" si="12"/>
        <v>89862.06897</v>
      </c>
      <c r="E28" s="54">
        <f t="shared" si="12"/>
        <v>106335.6164</v>
      </c>
      <c r="F28" s="54">
        <f t="shared" si="12"/>
        <v>124130.4348</v>
      </c>
      <c r="G28" s="54">
        <f t="shared" si="12"/>
        <v>119697.6744</v>
      </c>
      <c r="H28" s="54">
        <f t="shared" si="12"/>
        <v>111293.911</v>
      </c>
      <c r="I28" s="54"/>
      <c r="J28" s="44"/>
      <c r="K28" s="44"/>
      <c r="L28" s="44"/>
      <c r="M28" s="44"/>
      <c r="N28" s="44"/>
    </row>
    <row r="29" ht="15.75" customHeight="1">
      <c r="A29" s="44" t="s">
        <v>59</v>
      </c>
      <c r="B29" s="45">
        <f>B28/(B6/'Financial Model'!C12)</f>
        <v>0.7457588785</v>
      </c>
      <c r="C29" s="45">
        <f>C28/(C6/'Financial Model'!D12)</f>
        <v>0.8520249221</v>
      </c>
      <c r="D29" s="45">
        <f>D28/(D6/'Financial Model'!E12)</f>
        <v>0.7188965517</v>
      </c>
      <c r="E29" s="45">
        <f>E28/(E6/'Financial Model'!F12)</f>
        <v>0.7089041096</v>
      </c>
      <c r="F29" s="45">
        <f>F28/(F6/'Financial Model'!G12)</f>
        <v>0.7093167702</v>
      </c>
      <c r="G29" s="45">
        <f>G28/(G6/'Financial Model'!H12)</f>
        <v>0.683986711</v>
      </c>
      <c r="H29" s="45">
        <f>H28/(H6/'Financial Model'!I12)</f>
        <v>0.6359652058</v>
      </c>
      <c r="I29" s="45"/>
      <c r="J29" s="44"/>
      <c r="K29" s="44"/>
      <c r="L29" s="44"/>
      <c r="M29" s="44"/>
      <c r="N29" s="44"/>
    </row>
    <row r="30" ht="15.75" customHeight="1">
      <c r="A30" s="44"/>
      <c r="B30" s="44"/>
      <c r="C30" s="44"/>
      <c r="D30" s="48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ht="15.75" customHeight="1">
      <c r="A31" s="44" t="s">
        <v>60</v>
      </c>
      <c r="B31" s="55">
        <f t="shared" ref="B31:H31" si="13">B21+B14+B15+B16</f>
        <v>1.5</v>
      </c>
      <c r="C31" s="55">
        <f t="shared" si="13"/>
        <v>3</v>
      </c>
      <c r="D31" s="52">
        <f t="shared" si="13"/>
        <v>15.5</v>
      </c>
      <c r="E31" s="52">
        <f t="shared" si="13"/>
        <v>40.75</v>
      </c>
      <c r="F31" s="52">
        <f t="shared" si="13"/>
        <v>58</v>
      </c>
      <c r="G31" s="52">
        <f t="shared" si="13"/>
        <v>131.5</v>
      </c>
      <c r="H31" s="52">
        <f t="shared" si="13"/>
        <v>251.75</v>
      </c>
      <c r="I31" s="44"/>
      <c r="J31" s="44"/>
      <c r="K31" s="44"/>
      <c r="L31" s="44"/>
      <c r="M31" s="44"/>
      <c r="N31" s="44"/>
    </row>
    <row r="32" ht="15.75" customHeight="1">
      <c r="A32" s="44" t="s">
        <v>61</v>
      </c>
      <c r="B32" s="54">
        <f t="shared" ref="B32:H32" si="14">B24/12</f>
        <v>29000.25</v>
      </c>
      <c r="C32" s="54">
        <f t="shared" si="14"/>
        <v>27166.66667</v>
      </c>
      <c r="D32" s="54">
        <f t="shared" si="14"/>
        <v>63333.33333</v>
      </c>
      <c r="E32" s="54">
        <f t="shared" si="14"/>
        <v>200000</v>
      </c>
      <c r="F32" s="54">
        <f t="shared" si="14"/>
        <v>301666.6667</v>
      </c>
      <c r="G32" s="54">
        <f t="shared" si="14"/>
        <v>600833.3333</v>
      </c>
      <c r="H32" s="54">
        <f t="shared" si="14"/>
        <v>913333.3333</v>
      </c>
      <c r="I32" s="44"/>
      <c r="J32" s="44"/>
      <c r="K32" s="44"/>
      <c r="L32" s="44"/>
      <c r="M32" s="44"/>
      <c r="N32" s="44"/>
    </row>
    <row r="33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ht="15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ht="15.75" customHeight="1">
      <c r="A36" s="6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ht="15.75" customHeight="1">
      <c r="A37" s="6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ht="15.75" customHeight="1">
      <c r="A40" s="44"/>
      <c r="B40" s="44"/>
      <c r="D40" s="48"/>
      <c r="E40" s="48"/>
      <c r="F40" s="48"/>
      <c r="G40" s="48"/>
      <c r="H40" s="48"/>
      <c r="I40" s="44"/>
      <c r="J40" s="44"/>
      <c r="K40" s="44"/>
      <c r="L40" s="44"/>
      <c r="M40" s="44"/>
      <c r="N40" s="44"/>
    </row>
    <row r="41" ht="15.75" customHeight="1">
      <c r="A41" s="44"/>
      <c r="B41" s="44"/>
      <c r="D41" s="48"/>
      <c r="E41" s="48"/>
      <c r="F41" s="48"/>
      <c r="G41" s="48"/>
      <c r="H41" s="48"/>
      <c r="I41" s="44"/>
      <c r="J41" s="44"/>
      <c r="K41" s="44"/>
      <c r="L41" s="44"/>
      <c r="M41" s="44"/>
      <c r="N41" s="44"/>
    </row>
    <row r="42" ht="15.75" customHeight="1">
      <c r="A42" s="44"/>
      <c r="B42" s="44"/>
      <c r="D42" s="48"/>
      <c r="E42" s="48"/>
      <c r="F42" s="48"/>
      <c r="G42" s="48"/>
      <c r="H42" s="48"/>
      <c r="I42" s="44"/>
      <c r="J42" s="44"/>
      <c r="K42" s="44"/>
      <c r="L42" s="44"/>
      <c r="M42" s="44"/>
      <c r="N42" s="44"/>
    </row>
    <row r="43" ht="15.75" customHeight="1">
      <c r="A43" s="44"/>
      <c r="B43" s="44"/>
      <c r="D43" s="48"/>
      <c r="E43" s="48"/>
      <c r="F43" s="48"/>
      <c r="G43" s="48"/>
      <c r="H43" s="48"/>
      <c r="I43" s="44"/>
      <c r="J43" s="44"/>
      <c r="K43" s="44"/>
      <c r="L43" s="44"/>
      <c r="M43" s="44"/>
      <c r="N43" s="44"/>
    </row>
    <row r="44" ht="15.75" customHeight="1">
      <c r="A44" s="44"/>
      <c r="B44" s="44"/>
      <c r="D44" s="48"/>
      <c r="E44" s="48"/>
      <c r="F44" s="48"/>
      <c r="G44" s="48"/>
      <c r="H44" s="48"/>
      <c r="I44" s="44"/>
      <c r="J44" s="44"/>
      <c r="K44" s="44"/>
      <c r="L44" s="44"/>
      <c r="M44" s="44"/>
      <c r="N44" s="44"/>
    </row>
    <row r="45" ht="15.75" customHeight="1">
      <c r="A45" s="44"/>
      <c r="B45" s="44"/>
      <c r="D45" s="48"/>
      <c r="E45" s="48"/>
      <c r="F45" s="48"/>
      <c r="G45" s="48"/>
      <c r="H45" s="48"/>
      <c r="I45" s="44"/>
      <c r="J45" s="44"/>
      <c r="K45" s="44"/>
      <c r="L45" s="44"/>
      <c r="M45" s="44"/>
      <c r="N45" s="44"/>
    </row>
    <row r="46" ht="15.75" customHeight="1">
      <c r="A46" s="44"/>
      <c r="B46" s="44"/>
      <c r="C46" s="48"/>
      <c r="D46" s="48"/>
      <c r="E46" s="48"/>
      <c r="F46" s="48"/>
      <c r="G46" s="48"/>
      <c r="H46" s="48"/>
      <c r="I46" s="44"/>
      <c r="J46" s="44"/>
      <c r="K46" s="44"/>
      <c r="L46" s="44"/>
      <c r="M46" s="44"/>
      <c r="N46" s="44"/>
    </row>
    <row r="47" ht="15.75" customHeight="1">
      <c r="A47" s="44"/>
      <c r="B47" s="44"/>
      <c r="C47" s="48"/>
      <c r="D47" s="48"/>
      <c r="E47" s="48"/>
      <c r="F47" s="48"/>
      <c r="G47" s="48"/>
      <c r="H47" s="48"/>
      <c r="I47" s="44"/>
      <c r="J47" s="44"/>
      <c r="K47" s="44"/>
      <c r="L47" s="44"/>
      <c r="M47" s="44"/>
      <c r="N47" s="44"/>
    </row>
    <row r="48" ht="15.75" customHeight="1">
      <c r="A48" s="44"/>
      <c r="B48" s="44"/>
      <c r="C48" s="48"/>
      <c r="D48" s="48"/>
      <c r="E48" s="48"/>
      <c r="F48" s="48"/>
      <c r="G48" s="48"/>
      <c r="H48" s="48"/>
      <c r="I48" s="44"/>
      <c r="J48" s="44"/>
      <c r="K48" s="44"/>
      <c r="L48" s="44"/>
      <c r="M48" s="44"/>
      <c r="N48" s="44"/>
    </row>
    <row r="49" ht="15.75" customHeight="1">
      <c r="A49" s="44"/>
      <c r="B49" s="44"/>
      <c r="C49" s="48"/>
      <c r="D49" s="48"/>
      <c r="E49" s="48"/>
      <c r="F49" s="48"/>
      <c r="G49" s="48"/>
      <c r="H49" s="48"/>
      <c r="I49" s="44"/>
      <c r="J49" s="44"/>
      <c r="K49" s="44"/>
      <c r="L49" s="44"/>
      <c r="M49" s="44"/>
      <c r="N49" s="44"/>
    </row>
    <row r="50" ht="15.75" customHeight="1">
      <c r="A50" s="44"/>
      <c r="B50" s="44"/>
      <c r="C50" s="48"/>
      <c r="D50" s="48"/>
      <c r="E50" s="48"/>
      <c r="F50" s="48"/>
      <c r="G50" s="48"/>
      <c r="H50" s="48"/>
      <c r="I50" s="44"/>
      <c r="J50" s="44"/>
      <c r="K50" s="44"/>
      <c r="L50" s="44"/>
      <c r="M50" s="44"/>
      <c r="N50" s="44"/>
    </row>
    <row r="51" ht="15.75" customHeight="1">
      <c r="A51" s="44"/>
      <c r="B51" s="44"/>
      <c r="C51" s="48"/>
      <c r="D51" s="48"/>
      <c r="E51" s="48"/>
      <c r="F51" s="48"/>
      <c r="G51" s="48"/>
      <c r="H51" s="48"/>
      <c r="I51" s="44"/>
      <c r="J51" s="44"/>
      <c r="K51" s="44"/>
      <c r="L51" s="44"/>
      <c r="M51" s="44"/>
      <c r="N51" s="44"/>
    </row>
    <row r="52" ht="15.75" customHeight="1">
      <c r="A52" s="44"/>
      <c r="B52" s="44"/>
      <c r="C52" s="48"/>
      <c r="D52" s="48"/>
      <c r="E52" s="48"/>
      <c r="F52" s="48"/>
      <c r="G52" s="48"/>
      <c r="H52" s="48"/>
      <c r="I52" s="44"/>
      <c r="J52" s="44"/>
      <c r="K52" s="44"/>
      <c r="L52" s="44"/>
      <c r="M52" s="44"/>
      <c r="N52" s="44"/>
    </row>
    <row r="53" ht="15.75" customHeight="1">
      <c r="A53" s="44"/>
      <c r="B53" s="44"/>
      <c r="C53" s="48"/>
      <c r="D53" s="48"/>
      <c r="E53" s="48"/>
      <c r="F53" s="48"/>
      <c r="G53" s="48"/>
      <c r="H53" s="48"/>
      <c r="I53" s="44"/>
      <c r="J53" s="44"/>
      <c r="K53" s="44"/>
      <c r="L53" s="44"/>
      <c r="M53" s="44"/>
      <c r="N53" s="44"/>
    </row>
    <row r="54" ht="15.75" customHeight="1">
      <c r="A54" s="44"/>
      <c r="B54" s="44"/>
      <c r="C54" s="48"/>
      <c r="D54" s="48"/>
      <c r="E54" s="48"/>
      <c r="F54" s="48"/>
      <c r="G54" s="48"/>
      <c r="H54" s="48"/>
      <c r="I54" s="44"/>
      <c r="J54" s="44"/>
      <c r="K54" s="44"/>
      <c r="L54" s="44"/>
      <c r="M54" s="44"/>
      <c r="N54" s="44"/>
    </row>
    <row r="55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.86"/>
    <col customWidth="1" min="2" max="2" width="26.0"/>
    <col customWidth="1" min="3" max="6" width="14.43"/>
  </cols>
  <sheetData>
    <row r="1">
      <c r="B1" s="61"/>
      <c r="C1" s="62"/>
      <c r="D1" s="63"/>
      <c r="E1" s="63"/>
    </row>
    <row r="2">
      <c r="B2" s="2" t="s">
        <v>62</v>
      </c>
      <c r="C2" s="62"/>
      <c r="D2" s="63"/>
      <c r="E2" s="63"/>
    </row>
    <row r="3">
      <c r="C3" s="64"/>
    </row>
    <row r="4">
      <c r="C4" s="64"/>
    </row>
    <row r="5">
      <c r="C5" s="64"/>
    </row>
    <row r="6">
      <c r="C6" s="64"/>
      <c r="J6" s="65"/>
    </row>
    <row r="7">
      <c r="C7" s="64"/>
      <c r="D7" s="66">
        <v>2021.0</v>
      </c>
      <c r="E7" s="67">
        <v>2022.0</v>
      </c>
      <c r="F7" s="67">
        <v>2023.0</v>
      </c>
      <c r="G7" s="67">
        <v>2024.0</v>
      </c>
      <c r="H7" s="67">
        <v>2025.0</v>
      </c>
      <c r="I7" s="67">
        <v>2026.0</v>
      </c>
      <c r="J7" s="67">
        <v>2027.0</v>
      </c>
    </row>
    <row r="8">
      <c r="B8" s="68" t="s">
        <v>63</v>
      </c>
      <c r="C8" s="69">
        <v>120000.0</v>
      </c>
      <c r="D8" s="70">
        <v>1.0</v>
      </c>
      <c r="E8" s="70">
        <v>1.0</v>
      </c>
      <c r="F8" s="70">
        <v>1.0</v>
      </c>
      <c r="G8" s="70">
        <v>1.0</v>
      </c>
      <c r="H8" s="70">
        <v>1.0</v>
      </c>
      <c r="I8" s="70">
        <v>1.0</v>
      </c>
      <c r="J8" s="70">
        <v>1.0</v>
      </c>
    </row>
    <row r="9">
      <c r="B9" s="68" t="s">
        <v>64</v>
      </c>
      <c r="C9" s="69">
        <v>120000.0</v>
      </c>
      <c r="D9" s="70"/>
      <c r="E9" s="70"/>
      <c r="F9" s="70"/>
      <c r="G9" s="71">
        <v>0.5</v>
      </c>
      <c r="H9" s="70">
        <v>1.0</v>
      </c>
      <c r="I9" s="70">
        <v>1.0</v>
      </c>
      <c r="J9" s="70">
        <v>1.0</v>
      </c>
    </row>
    <row r="10">
      <c r="B10" s="68" t="s">
        <v>65</v>
      </c>
      <c r="C10" s="69">
        <v>120000.0</v>
      </c>
      <c r="D10" s="70">
        <v>1.0</v>
      </c>
      <c r="E10" s="70">
        <v>1.0</v>
      </c>
      <c r="F10" s="70">
        <v>1.0</v>
      </c>
      <c r="G10" s="70">
        <v>1.0</v>
      </c>
      <c r="H10" s="70">
        <v>1.0</v>
      </c>
      <c r="I10" s="70">
        <v>1.0</v>
      </c>
      <c r="J10" s="70">
        <v>1.0</v>
      </c>
    </row>
    <row r="11">
      <c r="B11" s="68" t="s">
        <v>66</v>
      </c>
      <c r="C11" s="69">
        <v>120000.0</v>
      </c>
      <c r="D11" s="68"/>
      <c r="E11" s="70"/>
      <c r="F11" s="71">
        <v>0.5</v>
      </c>
      <c r="G11" s="70">
        <v>1.0</v>
      </c>
      <c r="H11" s="70">
        <v>1.0</v>
      </c>
      <c r="I11" s="70">
        <v>1.0</v>
      </c>
      <c r="J11" s="70">
        <v>1.0</v>
      </c>
    </row>
    <row r="12">
      <c r="B12" s="68" t="s">
        <v>67</v>
      </c>
      <c r="C12" s="69">
        <v>200000.0</v>
      </c>
      <c r="D12" s="68">
        <v>0.7</v>
      </c>
      <c r="E12" s="70">
        <v>1.0</v>
      </c>
      <c r="F12" s="70">
        <v>1.0</v>
      </c>
      <c r="G12" s="70">
        <v>1.0</v>
      </c>
      <c r="H12" s="70">
        <v>1.0</v>
      </c>
      <c r="I12" s="70">
        <v>1.0</v>
      </c>
      <c r="J12" s="70">
        <v>1.0</v>
      </c>
    </row>
    <row r="13">
      <c r="B13" s="68" t="s">
        <v>68</v>
      </c>
      <c r="C13" s="69">
        <v>200000.0</v>
      </c>
      <c r="D13" s="70"/>
      <c r="E13" s="70"/>
      <c r="F13" s="70"/>
      <c r="G13" s="71">
        <v>0.5</v>
      </c>
      <c r="H13" s="70">
        <v>1.0</v>
      </c>
      <c r="I13" s="70">
        <v>1.0</v>
      </c>
      <c r="J13" s="70">
        <v>1.0</v>
      </c>
    </row>
    <row r="14">
      <c r="B14" s="68" t="s">
        <v>69</v>
      </c>
      <c r="C14" s="69">
        <v>180000.0</v>
      </c>
      <c r="D14" s="70">
        <v>0.0</v>
      </c>
      <c r="E14" s="70">
        <v>0.0</v>
      </c>
      <c r="F14" s="71">
        <v>0.75</v>
      </c>
      <c r="G14" s="70">
        <v>1.0</v>
      </c>
      <c r="H14" s="70">
        <v>1.0</v>
      </c>
      <c r="I14" s="70">
        <v>1.0</v>
      </c>
      <c r="J14" s="70">
        <v>1.0</v>
      </c>
    </row>
    <row r="15">
      <c r="B15" s="68"/>
      <c r="C15" s="72"/>
      <c r="D15" s="68"/>
      <c r="E15" s="68"/>
      <c r="F15" s="68"/>
      <c r="G15" s="68"/>
      <c r="H15" s="68"/>
      <c r="I15" s="68"/>
      <c r="J15" s="64"/>
    </row>
    <row r="16">
      <c r="B16" s="73" t="s">
        <v>70</v>
      </c>
      <c r="C16" s="72"/>
      <c r="D16" s="68"/>
      <c r="E16" s="68"/>
      <c r="F16" s="68"/>
      <c r="G16" s="68"/>
      <c r="H16" s="68"/>
      <c r="I16" s="68"/>
      <c r="J16" s="64"/>
    </row>
    <row r="17">
      <c r="B17" s="68" t="s">
        <v>71</v>
      </c>
      <c r="C17" s="69">
        <v>75000.0</v>
      </c>
      <c r="D17" s="70">
        <v>0.0</v>
      </c>
      <c r="E17" s="70">
        <v>0.0</v>
      </c>
      <c r="F17" s="70">
        <v>0.0</v>
      </c>
      <c r="G17" s="70"/>
      <c r="H17" s="71">
        <v>1.0</v>
      </c>
      <c r="I17" s="70">
        <v>2.0</v>
      </c>
      <c r="J17" s="70">
        <v>2.0</v>
      </c>
    </row>
    <row r="18">
      <c r="B18" s="68" t="s">
        <v>72</v>
      </c>
      <c r="C18" s="69">
        <v>60000.0</v>
      </c>
      <c r="D18" s="70">
        <v>0.0</v>
      </c>
      <c r="E18" s="70"/>
      <c r="F18" s="71">
        <v>1.0</v>
      </c>
      <c r="G18" s="70">
        <v>2.0</v>
      </c>
      <c r="H18" s="70">
        <v>4.0</v>
      </c>
      <c r="I18" s="70">
        <v>4.0</v>
      </c>
      <c r="J18" s="70">
        <v>4.0</v>
      </c>
    </row>
    <row r="19">
      <c r="B19" s="68" t="s">
        <v>73</v>
      </c>
      <c r="C19" s="69">
        <v>55000.0</v>
      </c>
      <c r="D19" s="73">
        <v>0.0</v>
      </c>
      <c r="E19" s="73">
        <v>0.0</v>
      </c>
      <c r="F19" s="70">
        <v>0.0</v>
      </c>
      <c r="G19" s="71">
        <v>1.0</v>
      </c>
      <c r="H19" s="70">
        <v>1.0</v>
      </c>
      <c r="I19" s="70">
        <v>1.0</v>
      </c>
      <c r="J19" s="70">
        <v>1.0</v>
      </c>
    </row>
    <row r="20">
      <c r="B20" s="68" t="s">
        <v>74</v>
      </c>
      <c r="C20" s="69">
        <v>55000.0</v>
      </c>
      <c r="D20" s="73"/>
      <c r="E20" s="70"/>
      <c r="F20" s="70"/>
      <c r="G20" s="70">
        <v>0.0</v>
      </c>
      <c r="H20" s="71">
        <v>1.0</v>
      </c>
      <c r="I20" s="70">
        <v>2.0</v>
      </c>
      <c r="J20" s="70">
        <v>2.0</v>
      </c>
    </row>
    <row r="21" ht="15.75" customHeight="1">
      <c r="B21" s="68" t="s">
        <v>75</v>
      </c>
      <c r="C21" s="69">
        <v>55000.0</v>
      </c>
      <c r="D21" s="73"/>
      <c r="E21" s="70"/>
      <c r="F21" s="70"/>
      <c r="G21" s="70">
        <v>0.0</v>
      </c>
      <c r="H21" s="71">
        <v>1.0</v>
      </c>
      <c r="I21" s="70">
        <v>2.0</v>
      </c>
      <c r="J21" s="70">
        <v>2.0</v>
      </c>
    </row>
    <row r="22" ht="15.75" customHeight="1">
      <c r="B22" s="68" t="s">
        <v>76</v>
      </c>
      <c r="C22" s="69">
        <v>55000.0</v>
      </c>
      <c r="D22" s="73"/>
      <c r="E22" s="73"/>
      <c r="F22" s="70"/>
      <c r="G22" s="71">
        <v>1.0</v>
      </c>
      <c r="H22" s="70">
        <v>1.0</v>
      </c>
      <c r="I22" s="70">
        <v>2.0</v>
      </c>
      <c r="J22" s="70">
        <v>3.0</v>
      </c>
    </row>
    <row r="23" ht="15.75" customHeight="1">
      <c r="B23" s="68" t="s">
        <v>77</v>
      </c>
      <c r="C23" s="69">
        <v>45000.0</v>
      </c>
      <c r="D23" s="73">
        <v>0.5</v>
      </c>
      <c r="E23" s="73">
        <v>0.5</v>
      </c>
      <c r="F23" s="73">
        <v>0.5</v>
      </c>
      <c r="G23" s="74">
        <v>4.0</v>
      </c>
      <c r="H23" s="73">
        <v>4.0</v>
      </c>
      <c r="I23" s="73">
        <v>4.0</v>
      </c>
      <c r="J23" s="73">
        <v>5.0</v>
      </c>
    </row>
    <row r="24" ht="15.75" customHeight="1">
      <c r="B24" s="68" t="s">
        <v>78</v>
      </c>
      <c r="C24" s="69">
        <v>80000.0</v>
      </c>
      <c r="D24" s="73">
        <v>0.0</v>
      </c>
      <c r="E24" s="70">
        <v>0.0</v>
      </c>
      <c r="F24" s="70">
        <v>0.0</v>
      </c>
      <c r="G24" s="71">
        <v>1.0</v>
      </c>
      <c r="H24" s="70">
        <v>3.0</v>
      </c>
      <c r="I24" s="70">
        <v>3.0</v>
      </c>
      <c r="J24" s="70">
        <v>4.0</v>
      </c>
    </row>
    <row r="25" ht="15.75" customHeight="1">
      <c r="B25" s="68" t="s">
        <v>79</v>
      </c>
      <c r="C25" s="69">
        <v>80000.0</v>
      </c>
      <c r="D25" s="73">
        <v>0.0</v>
      </c>
      <c r="E25" s="70">
        <v>0.0</v>
      </c>
      <c r="F25" s="70">
        <v>0.0</v>
      </c>
      <c r="G25" s="70">
        <v>0.0</v>
      </c>
      <c r="H25" s="71">
        <v>2.0</v>
      </c>
      <c r="I25" s="70">
        <v>2.0</v>
      </c>
      <c r="J25" s="70">
        <v>2.0</v>
      </c>
    </row>
    <row r="26" ht="15.75" customHeight="1">
      <c r="B26" s="68"/>
      <c r="C26" s="72"/>
      <c r="D26" s="73"/>
      <c r="E26" s="68"/>
      <c r="F26" s="68"/>
      <c r="G26" s="68"/>
      <c r="H26" s="68"/>
      <c r="I26" s="68"/>
      <c r="J26" s="64"/>
    </row>
    <row r="27" ht="15.75" customHeight="1">
      <c r="B27" s="73" t="s">
        <v>80</v>
      </c>
      <c r="C27" s="72"/>
      <c r="D27" s="73"/>
      <c r="E27" s="68"/>
      <c r="F27" s="68"/>
      <c r="G27" s="68"/>
      <c r="H27" s="68"/>
      <c r="I27" s="68"/>
      <c r="J27" s="64"/>
    </row>
    <row r="28" ht="15.75" customHeight="1">
      <c r="B28" s="68" t="s">
        <v>81</v>
      </c>
      <c r="C28" s="69">
        <v>200000.0</v>
      </c>
      <c r="D28" s="70">
        <v>0.0</v>
      </c>
      <c r="E28" s="71">
        <v>0.25</v>
      </c>
      <c r="F28" s="70">
        <v>1.0</v>
      </c>
      <c r="G28" s="70">
        <v>1.0</v>
      </c>
      <c r="H28" s="70">
        <v>1.0</v>
      </c>
      <c r="I28" s="70">
        <v>1.0</v>
      </c>
      <c r="J28" s="70">
        <v>1.0</v>
      </c>
    </row>
    <row r="29" ht="15.75" customHeight="1">
      <c r="B29" s="68" t="s">
        <v>82</v>
      </c>
      <c r="C29" s="69">
        <v>120000.0</v>
      </c>
      <c r="D29" s="70">
        <v>0.0</v>
      </c>
      <c r="E29" s="70">
        <v>0.0</v>
      </c>
      <c r="F29" s="70">
        <v>0.0</v>
      </c>
      <c r="G29" s="71">
        <v>0.5</v>
      </c>
      <c r="H29" s="70">
        <v>1.0</v>
      </c>
      <c r="I29" s="70">
        <v>1.0</v>
      </c>
      <c r="J29" s="70">
        <v>1.0</v>
      </c>
    </row>
    <row r="30" ht="15.75" customHeight="1">
      <c r="B30" s="68" t="s">
        <v>83</v>
      </c>
      <c r="C30" s="69">
        <v>100000.0</v>
      </c>
      <c r="D30" s="70">
        <v>2.0</v>
      </c>
      <c r="E30" s="70">
        <v>2.0</v>
      </c>
      <c r="F30" s="70">
        <v>2.0</v>
      </c>
      <c r="G30" s="71">
        <v>10.0</v>
      </c>
      <c r="H30" s="70">
        <v>28.0</v>
      </c>
      <c r="I30" s="70">
        <v>35.0</v>
      </c>
      <c r="J30" s="70">
        <v>40.0</v>
      </c>
    </row>
    <row r="31" ht="15.75" customHeight="1">
      <c r="B31" s="68" t="s">
        <v>84</v>
      </c>
      <c r="C31" s="69">
        <v>150000.0</v>
      </c>
      <c r="D31" s="70">
        <v>2.0</v>
      </c>
      <c r="E31" s="71">
        <v>2.83</v>
      </c>
      <c r="F31" s="70">
        <v>4.0</v>
      </c>
      <c r="G31" s="70">
        <v>5.0</v>
      </c>
      <c r="H31" s="70">
        <v>14.0</v>
      </c>
      <c r="I31" s="70">
        <v>17.0</v>
      </c>
      <c r="J31" s="70">
        <v>20.0</v>
      </c>
    </row>
    <row r="32" ht="15.75" customHeight="1">
      <c r="B32" s="68" t="s">
        <v>85</v>
      </c>
      <c r="C32" s="69">
        <v>80000.0</v>
      </c>
      <c r="D32" s="70">
        <v>0.0</v>
      </c>
      <c r="E32" s="70">
        <v>0.0</v>
      </c>
      <c r="F32" s="70">
        <v>0.0</v>
      </c>
      <c r="G32" s="71">
        <v>1.0</v>
      </c>
      <c r="H32" s="70">
        <v>4.0</v>
      </c>
      <c r="I32" s="70">
        <v>4.0</v>
      </c>
      <c r="J32" s="70">
        <v>4.0</v>
      </c>
    </row>
    <row r="33" ht="15.75" customHeight="1">
      <c r="B33" s="68" t="s">
        <v>86</v>
      </c>
      <c r="C33" s="69">
        <v>72000.0</v>
      </c>
      <c r="D33" s="70">
        <v>0.0</v>
      </c>
      <c r="E33" s="71">
        <v>0.42</v>
      </c>
      <c r="F33" s="70">
        <v>1.0</v>
      </c>
      <c r="G33" s="70">
        <v>1.0</v>
      </c>
      <c r="H33" s="70">
        <v>2.0</v>
      </c>
      <c r="I33" s="70">
        <v>2.0</v>
      </c>
      <c r="J33" s="70">
        <v>2.0</v>
      </c>
    </row>
    <row r="34" ht="15.75" customHeight="1">
      <c r="B34" s="68" t="s">
        <v>87</v>
      </c>
      <c r="C34" s="69">
        <v>80000.0</v>
      </c>
      <c r="D34" s="73"/>
      <c r="E34" s="70"/>
      <c r="F34" s="70"/>
      <c r="G34" s="71">
        <v>1.0</v>
      </c>
      <c r="H34" s="70">
        <v>2.0</v>
      </c>
      <c r="I34" s="70">
        <v>3.0</v>
      </c>
      <c r="J34" s="70">
        <v>3.0</v>
      </c>
    </row>
    <row r="35" ht="15.75" customHeight="1">
      <c r="B35" s="68"/>
      <c r="C35" s="72"/>
      <c r="D35" s="73"/>
      <c r="E35" s="68"/>
      <c r="F35" s="68"/>
      <c r="G35" s="68"/>
      <c r="H35" s="68"/>
      <c r="I35" s="68"/>
      <c r="J35" s="64"/>
    </row>
    <row r="36" ht="15.75" customHeight="1">
      <c r="B36" s="73" t="s">
        <v>88</v>
      </c>
      <c r="C36" s="72"/>
      <c r="D36" s="73"/>
      <c r="E36" s="68"/>
      <c r="F36" s="68"/>
      <c r="G36" s="68"/>
      <c r="H36" s="68"/>
      <c r="I36" s="68"/>
      <c r="J36" s="64"/>
    </row>
    <row r="37" ht="15.75" customHeight="1">
      <c r="B37" s="68" t="s">
        <v>89</v>
      </c>
      <c r="C37" s="69">
        <v>90000.0</v>
      </c>
      <c r="D37" s="75">
        <v>1.0</v>
      </c>
      <c r="E37" s="71">
        <v>0.25</v>
      </c>
      <c r="F37" s="76">
        <v>1.75</v>
      </c>
      <c r="G37" s="76">
        <v>12.0</v>
      </c>
      <c r="H37" s="76">
        <v>22.0</v>
      </c>
      <c r="I37" s="76">
        <v>40.0</v>
      </c>
      <c r="J37" s="76">
        <v>70.0</v>
      </c>
    </row>
    <row r="38" ht="15.75" customHeight="1">
      <c r="B38" s="68" t="s">
        <v>90</v>
      </c>
      <c r="C38" s="69">
        <v>120000.0</v>
      </c>
      <c r="D38" s="68">
        <v>1.0</v>
      </c>
      <c r="E38" s="68">
        <v>1.0</v>
      </c>
      <c r="F38" s="70">
        <v>1.0</v>
      </c>
      <c r="G38" s="71">
        <v>2.0</v>
      </c>
      <c r="H38" s="70">
        <v>2.0</v>
      </c>
      <c r="I38" s="70">
        <v>4.0</v>
      </c>
      <c r="J38" s="77">
        <v>7.0</v>
      </c>
    </row>
    <row r="39" ht="15.75" customHeight="1">
      <c r="B39" s="68"/>
      <c r="C39" s="72"/>
      <c r="D39" s="68"/>
      <c r="E39" s="68"/>
      <c r="F39" s="68"/>
      <c r="G39" s="68"/>
      <c r="H39" s="68"/>
    </row>
    <row r="40" ht="15.75" customHeight="1">
      <c r="C40" s="64"/>
    </row>
    <row r="41" ht="15.75" customHeight="1">
      <c r="B41" s="65" t="s">
        <v>91</v>
      </c>
      <c r="C41" s="64"/>
      <c r="D41" s="65">
        <f t="shared" ref="D41:J41" si="1">SUM(D8:D39)</f>
        <v>9.2</v>
      </c>
      <c r="E41" s="65">
        <f t="shared" si="1"/>
        <v>10.25</v>
      </c>
      <c r="F41" s="65">
        <f t="shared" si="1"/>
        <v>16.5</v>
      </c>
      <c r="G41" s="65">
        <f t="shared" si="1"/>
        <v>48.5</v>
      </c>
      <c r="H41" s="65">
        <f t="shared" si="1"/>
        <v>101</v>
      </c>
      <c r="I41" s="65">
        <f t="shared" si="1"/>
        <v>136</v>
      </c>
      <c r="J41" s="65">
        <f t="shared" si="1"/>
        <v>180</v>
      </c>
    </row>
    <row r="42" ht="15.75" customHeight="1">
      <c r="B42" s="65" t="s">
        <v>92</v>
      </c>
      <c r="C42" s="64"/>
      <c r="D42" s="78">
        <f>CAC!B31</f>
        <v>1.5</v>
      </c>
      <c r="E42" s="65">
        <v>3.0</v>
      </c>
      <c r="F42" s="65">
        <v>16.0</v>
      </c>
      <c r="G42" s="65">
        <v>44.0</v>
      </c>
      <c r="H42" s="65">
        <v>61.25</v>
      </c>
      <c r="I42" s="65">
        <v>134.75</v>
      </c>
      <c r="J42" s="65">
        <v>261.5</v>
      </c>
    </row>
    <row r="43" ht="15.75" customHeight="1">
      <c r="B43" s="65" t="s">
        <v>93</v>
      </c>
      <c r="C43" s="64"/>
      <c r="D43" s="78">
        <f t="shared" ref="D43:J43" si="2">D41+D42</f>
        <v>10.7</v>
      </c>
      <c r="E43" s="65">
        <f t="shared" si="2"/>
        <v>13.25</v>
      </c>
      <c r="F43" s="65">
        <f t="shared" si="2"/>
        <v>32.5</v>
      </c>
      <c r="G43" s="65">
        <f t="shared" si="2"/>
        <v>92.5</v>
      </c>
      <c r="H43" s="65">
        <f t="shared" si="2"/>
        <v>162.25</v>
      </c>
      <c r="I43" s="65">
        <f t="shared" si="2"/>
        <v>270.75</v>
      </c>
      <c r="J43" s="77">
        <f t="shared" si="2"/>
        <v>441.5</v>
      </c>
    </row>
    <row r="44" ht="15.75" customHeight="1">
      <c r="B44" s="65" t="s">
        <v>94</v>
      </c>
      <c r="C44" s="64"/>
      <c r="D44" s="65">
        <v>1.7</v>
      </c>
      <c r="E44" s="78">
        <f t="shared" ref="E44:J44" si="3">E43-D43</f>
        <v>2.55</v>
      </c>
      <c r="F44" s="65">
        <f t="shared" si="3"/>
        <v>19.25</v>
      </c>
      <c r="G44" s="65">
        <f t="shared" si="3"/>
        <v>60</v>
      </c>
      <c r="H44" s="65">
        <f t="shared" si="3"/>
        <v>69.75</v>
      </c>
      <c r="I44" s="65">
        <f t="shared" si="3"/>
        <v>108.5</v>
      </c>
      <c r="J44" s="77">
        <f t="shared" si="3"/>
        <v>170.75</v>
      </c>
    </row>
    <row r="45" ht="15.75" customHeight="1"/>
    <row r="46" ht="15.75" customHeight="1">
      <c r="D46" s="64"/>
      <c r="E46" s="64"/>
      <c r="F46" s="64"/>
      <c r="G46" s="64"/>
      <c r="H46" s="64"/>
      <c r="I46" s="64"/>
    </row>
    <row r="47" ht="15.75" customHeight="1">
      <c r="C47" s="64"/>
    </row>
    <row r="48" ht="15.75" customHeight="1">
      <c r="C48" s="64"/>
    </row>
    <row r="49" ht="15.75" customHeight="1">
      <c r="C49" s="64"/>
    </row>
    <row r="50" ht="15.75" customHeight="1">
      <c r="C50" s="64"/>
    </row>
    <row r="51" ht="15.75" customHeight="1">
      <c r="C51" s="64"/>
    </row>
    <row r="52" ht="15.75" customHeight="1">
      <c r="C52" s="64"/>
    </row>
    <row r="53" ht="15.75" customHeight="1">
      <c r="C53" s="64"/>
    </row>
    <row r="54" ht="15.75" customHeight="1">
      <c r="C54" s="64"/>
    </row>
    <row r="55" ht="15.75" customHeight="1">
      <c r="C55" s="64"/>
    </row>
    <row r="56" ht="15.75" customHeight="1">
      <c r="C56" s="64"/>
    </row>
    <row r="57" ht="15.75" customHeight="1">
      <c r="C57" s="64"/>
    </row>
    <row r="58" ht="15.75" customHeight="1">
      <c r="C58" s="64"/>
    </row>
    <row r="59" ht="15.75" customHeight="1">
      <c r="C59" s="64"/>
    </row>
    <row r="60" ht="15.75" customHeight="1">
      <c r="C60" s="64"/>
    </row>
    <row r="61" ht="15.75" customHeight="1">
      <c r="C61" s="64"/>
    </row>
    <row r="62" ht="15.75" customHeight="1">
      <c r="C62" s="64"/>
    </row>
    <row r="63" ht="15.75" customHeight="1">
      <c r="C63" s="64"/>
    </row>
    <row r="64" ht="15.75" customHeight="1">
      <c r="C64" s="64"/>
    </row>
    <row r="65" ht="15.75" customHeight="1">
      <c r="C65" s="64"/>
    </row>
    <row r="66" ht="15.75" customHeight="1">
      <c r="C66" s="64"/>
    </row>
    <row r="67" ht="15.75" customHeight="1">
      <c r="C67" s="64"/>
    </row>
    <row r="68" ht="15.75" customHeight="1">
      <c r="C68" s="64"/>
    </row>
    <row r="69" ht="15.75" customHeight="1">
      <c r="C69" s="64"/>
    </row>
    <row r="70" ht="15.75" customHeight="1">
      <c r="C70" s="64"/>
    </row>
    <row r="71" ht="15.75" customHeight="1">
      <c r="C71" s="64"/>
    </row>
    <row r="72" ht="15.75" customHeight="1">
      <c r="C72" s="64"/>
    </row>
    <row r="73" ht="15.75" customHeight="1">
      <c r="C73" s="64"/>
    </row>
    <row r="74" ht="15.75" customHeight="1">
      <c r="C74" s="64"/>
    </row>
    <row r="75" ht="15.75" customHeight="1">
      <c r="C75" s="64"/>
    </row>
    <row r="76" ht="15.75" customHeight="1">
      <c r="C76" s="64"/>
    </row>
    <row r="77" ht="15.75" customHeight="1">
      <c r="C77" s="64"/>
    </row>
    <row r="78" ht="15.75" customHeight="1">
      <c r="C78" s="64"/>
    </row>
    <row r="79" ht="15.75" customHeight="1">
      <c r="C79" s="64"/>
    </row>
    <row r="80" ht="15.75" customHeight="1">
      <c r="C80" s="64"/>
    </row>
    <row r="81" ht="15.75" customHeight="1">
      <c r="C81" s="64"/>
    </row>
    <row r="82" ht="15.75" customHeight="1">
      <c r="C82" s="64"/>
    </row>
    <row r="83" ht="15.75" customHeight="1">
      <c r="C83" s="64"/>
    </row>
    <row r="84" ht="15.75" customHeight="1">
      <c r="C84" s="64"/>
    </row>
    <row r="85" ht="15.75" customHeight="1">
      <c r="C85" s="64"/>
    </row>
    <row r="86" ht="15.75" customHeight="1">
      <c r="C86" s="64"/>
    </row>
    <row r="87" ht="15.75" customHeight="1">
      <c r="C87" s="64"/>
    </row>
    <row r="88" ht="15.75" customHeight="1">
      <c r="C88" s="64"/>
    </row>
    <row r="89" ht="15.75" customHeight="1">
      <c r="C89" s="64"/>
    </row>
    <row r="90" ht="15.75" customHeight="1">
      <c r="C90" s="64"/>
    </row>
    <row r="91" ht="15.75" customHeight="1">
      <c r="C91" s="64"/>
    </row>
    <row r="92" ht="15.75" customHeight="1">
      <c r="C92" s="64"/>
    </row>
    <row r="93" ht="15.75" customHeight="1">
      <c r="C93" s="64"/>
    </row>
    <row r="94" ht="15.75" customHeight="1">
      <c r="C94" s="64"/>
    </row>
    <row r="95" ht="15.75" customHeight="1">
      <c r="C95" s="64"/>
    </row>
    <row r="96" ht="15.75" customHeight="1">
      <c r="C96" s="64"/>
    </row>
    <row r="97" ht="15.75" customHeight="1">
      <c r="C97" s="64"/>
    </row>
    <row r="98" ht="15.75" customHeight="1">
      <c r="C98" s="64"/>
    </row>
    <row r="99" ht="15.75" customHeight="1">
      <c r="C99" s="64"/>
    </row>
    <row r="100" ht="15.75" customHeight="1">
      <c r="C100" s="64"/>
    </row>
    <row r="101" ht="15.75" customHeight="1">
      <c r="C101" s="64"/>
    </row>
    <row r="102" ht="15.75" customHeight="1">
      <c r="C102" s="64"/>
    </row>
    <row r="103" ht="15.75" customHeight="1">
      <c r="C103" s="64"/>
    </row>
    <row r="104" ht="15.75" customHeight="1">
      <c r="C104" s="64"/>
    </row>
    <row r="105" ht="15.75" customHeight="1">
      <c r="C105" s="64"/>
    </row>
    <row r="106" ht="15.75" customHeight="1">
      <c r="C106" s="64"/>
    </row>
    <row r="107" ht="15.75" customHeight="1">
      <c r="C107" s="64"/>
    </row>
    <row r="108" ht="15.75" customHeight="1">
      <c r="C108" s="64"/>
    </row>
    <row r="109" ht="15.75" customHeight="1">
      <c r="C109" s="64"/>
    </row>
    <row r="110" ht="15.75" customHeight="1">
      <c r="C110" s="64"/>
    </row>
    <row r="111" ht="15.75" customHeight="1">
      <c r="C111" s="64"/>
    </row>
    <row r="112" ht="15.75" customHeight="1">
      <c r="C112" s="64"/>
    </row>
    <row r="113" ht="15.75" customHeight="1">
      <c r="C113" s="64"/>
    </row>
    <row r="114" ht="15.75" customHeight="1">
      <c r="C114" s="64"/>
    </row>
    <row r="115" ht="15.75" customHeight="1">
      <c r="C115" s="64"/>
    </row>
    <row r="116" ht="15.75" customHeight="1">
      <c r="C116" s="64"/>
    </row>
    <row r="117" ht="15.75" customHeight="1">
      <c r="C117" s="64"/>
    </row>
    <row r="118" ht="15.75" customHeight="1">
      <c r="C118" s="64"/>
    </row>
    <row r="119" ht="15.75" customHeight="1">
      <c r="C119" s="64"/>
    </row>
    <row r="120" ht="15.75" customHeight="1">
      <c r="C120" s="64"/>
    </row>
    <row r="121" ht="15.75" customHeight="1">
      <c r="C121" s="64"/>
    </row>
    <row r="122" ht="15.75" customHeight="1">
      <c r="C122" s="64"/>
    </row>
    <row r="123" ht="15.75" customHeight="1">
      <c r="C123" s="64"/>
    </row>
    <row r="124" ht="15.75" customHeight="1">
      <c r="C124" s="64"/>
    </row>
    <row r="125" ht="15.75" customHeight="1">
      <c r="C125" s="64"/>
    </row>
    <row r="126" ht="15.75" customHeight="1">
      <c r="C126" s="64"/>
    </row>
    <row r="127" ht="15.75" customHeight="1">
      <c r="C127" s="64"/>
    </row>
    <row r="128" ht="15.75" customHeight="1">
      <c r="C128" s="64"/>
    </row>
    <row r="129" ht="15.75" customHeight="1">
      <c r="C129" s="64"/>
    </row>
    <row r="130" ht="15.75" customHeight="1">
      <c r="C130" s="64"/>
    </row>
    <row r="131" ht="15.75" customHeight="1">
      <c r="C131" s="64"/>
    </row>
    <row r="132" ht="15.75" customHeight="1">
      <c r="C132" s="64"/>
    </row>
    <row r="133" ht="15.75" customHeight="1">
      <c r="C133" s="64"/>
    </row>
    <row r="134" ht="15.75" customHeight="1">
      <c r="C134" s="64"/>
    </row>
    <row r="135" ht="15.75" customHeight="1">
      <c r="C135" s="64"/>
    </row>
    <row r="136" ht="15.75" customHeight="1">
      <c r="C136" s="64"/>
    </row>
    <row r="137" ht="15.75" customHeight="1">
      <c r="C137" s="64"/>
    </row>
    <row r="138" ht="15.75" customHeight="1">
      <c r="C138" s="64"/>
    </row>
    <row r="139" ht="15.75" customHeight="1">
      <c r="C139" s="64"/>
    </row>
    <row r="140" ht="15.75" customHeight="1">
      <c r="C140" s="64"/>
    </row>
    <row r="141" ht="15.75" customHeight="1">
      <c r="C141" s="64"/>
    </row>
    <row r="142" ht="15.75" customHeight="1">
      <c r="C142" s="64"/>
    </row>
    <row r="143" ht="15.75" customHeight="1">
      <c r="C143" s="64"/>
    </row>
    <row r="144" ht="15.75" customHeight="1">
      <c r="C144" s="64"/>
    </row>
    <row r="145" ht="15.75" customHeight="1">
      <c r="C145" s="64"/>
    </row>
    <row r="146" ht="15.75" customHeight="1">
      <c r="C146" s="64"/>
    </row>
    <row r="147" ht="15.75" customHeight="1">
      <c r="C147" s="64"/>
    </row>
    <row r="148" ht="15.75" customHeight="1">
      <c r="C148" s="64"/>
    </row>
    <row r="149" ht="15.75" customHeight="1">
      <c r="C149" s="64"/>
    </row>
    <row r="150" ht="15.75" customHeight="1">
      <c r="C150" s="64"/>
    </row>
    <row r="151" ht="15.75" customHeight="1">
      <c r="C151" s="64"/>
    </row>
    <row r="152" ht="15.75" customHeight="1">
      <c r="C152" s="64"/>
    </row>
    <row r="153" ht="15.75" customHeight="1">
      <c r="C153" s="64"/>
    </row>
    <row r="154" ht="15.75" customHeight="1">
      <c r="C154" s="64"/>
    </row>
    <row r="155" ht="15.75" customHeight="1">
      <c r="C155" s="64"/>
    </row>
    <row r="156" ht="15.75" customHeight="1">
      <c r="C156" s="64"/>
    </row>
    <row r="157" ht="15.75" customHeight="1">
      <c r="C157" s="64"/>
    </row>
    <row r="158" ht="15.75" customHeight="1">
      <c r="C158" s="64"/>
    </row>
    <row r="159" ht="15.75" customHeight="1">
      <c r="C159" s="64"/>
    </row>
    <row r="160" ht="15.75" customHeight="1">
      <c r="C160" s="64"/>
    </row>
    <row r="161" ht="15.75" customHeight="1">
      <c r="C161" s="64"/>
    </row>
    <row r="162" ht="15.75" customHeight="1">
      <c r="C162" s="64"/>
    </row>
    <row r="163" ht="15.75" customHeight="1">
      <c r="C163" s="64"/>
    </row>
    <row r="164" ht="15.75" customHeight="1">
      <c r="C164" s="64"/>
    </row>
    <row r="165" ht="15.75" customHeight="1">
      <c r="C165" s="64"/>
    </row>
    <row r="166" ht="15.75" customHeight="1">
      <c r="C166" s="64"/>
    </row>
    <row r="167" ht="15.75" customHeight="1">
      <c r="C167" s="64"/>
    </row>
    <row r="168" ht="15.75" customHeight="1">
      <c r="C168" s="64"/>
    </row>
    <row r="169" ht="15.75" customHeight="1">
      <c r="C169" s="64"/>
    </row>
    <row r="170" ht="15.75" customHeight="1">
      <c r="C170" s="64"/>
    </row>
    <row r="171" ht="15.75" customHeight="1">
      <c r="C171" s="64"/>
    </row>
    <row r="172" ht="15.75" customHeight="1">
      <c r="C172" s="64"/>
    </row>
    <row r="173" ht="15.75" customHeight="1">
      <c r="C173" s="64"/>
    </row>
    <row r="174" ht="15.75" customHeight="1">
      <c r="C174" s="64"/>
    </row>
    <row r="175" ht="15.75" customHeight="1">
      <c r="C175" s="64"/>
    </row>
    <row r="176" ht="15.75" customHeight="1">
      <c r="C176" s="64"/>
    </row>
    <row r="177" ht="15.75" customHeight="1">
      <c r="C177" s="64"/>
    </row>
    <row r="178" ht="15.75" customHeight="1">
      <c r="C178" s="64"/>
    </row>
    <row r="179" ht="15.75" customHeight="1">
      <c r="C179" s="64"/>
    </row>
    <row r="180" ht="15.75" customHeight="1">
      <c r="C180" s="64"/>
    </row>
    <row r="181" ht="15.75" customHeight="1">
      <c r="C181" s="64"/>
    </row>
    <row r="182" ht="15.75" customHeight="1">
      <c r="C182" s="64"/>
    </row>
    <row r="183" ht="15.75" customHeight="1">
      <c r="C183" s="64"/>
    </row>
    <row r="184" ht="15.75" customHeight="1">
      <c r="C184" s="64"/>
    </row>
    <row r="185" ht="15.75" customHeight="1">
      <c r="C185" s="64"/>
    </row>
    <row r="186" ht="15.75" customHeight="1">
      <c r="C186" s="64"/>
    </row>
    <row r="187" ht="15.75" customHeight="1">
      <c r="C187" s="64"/>
    </row>
    <row r="188" ht="15.75" customHeight="1">
      <c r="C188" s="64"/>
    </row>
    <row r="189" ht="15.75" customHeight="1">
      <c r="C189" s="64"/>
    </row>
    <row r="190" ht="15.75" customHeight="1">
      <c r="C190" s="64"/>
    </row>
    <row r="191" ht="15.75" customHeight="1">
      <c r="C191" s="64"/>
    </row>
    <row r="192" ht="15.75" customHeight="1">
      <c r="C192" s="64"/>
    </row>
    <row r="193" ht="15.75" customHeight="1">
      <c r="C193" s="64"/>
    </row>
    <row r="194" ht="15.75" customHeight="1">
      <c r="C194" s="64"/>
    </row>
    <row r="195" ht="15.75" customHeight="1">
      <c r="C195" s="64"/>
    </row>
    <row r="196" ht="15.75" customHeight="1">
      <c r="C196" s="64"/>
    </row>
    <row r="197" ht="15.75" customHeight="1">
      <c r="C197" s="64"/>
    </row>
    <row r="198" ht="15.75" customHeight="1">
      <c r="C198" s="64"/>
    </row>
    <row r="199" ht="15.75" customHeight="1">
      <c r="C199" s="64"/>
    </row>
    <row r="200" ht="15.75" customHeight="1">
      <c r="C200" s="64"/>
    </row>
    <row r="201" ht="15.75" customHeight="1">
      <c r="C201" s="64"/>
    </row>
    <row r="202" ht="15.75" customHeight="1">
      <c r="C202" s="64"/>
    </row>
    <row r="203" ht="15.75" customHeight="1">
      <c r="C203" s="64"/>
    </row>
    <row r="204" ht="15.75" customHeight="1">
      <c r="C204" s="64"/>
    </row>
    <row r="205" ht="15.75" customHeight="1">
      <c r="C205" s="64"/>
    </row>
    <row r="206" ht="15.75" customHeight="1">
      <c r="C206" s="64"/>
    </row>
    <row r="207" ht="15.75" customHeight="1">
      <c r="C207" s="64"/>
    </row>
    <row r="208" ht="15.75" customHeight="1">
      <c r="C208" s="64"/>
    </row>
    <row r="209" ht="15.75" customHeight="1">
      <c r="C209" s="64"/>
    </row>
    <row r="210" ht="15.75" customHeight="1">
      <c r="C210" s="64"/>
    </row>
    <row r="211" ht="15.75" customHeight="1">
      <c r="C211" s="64"/>
    </row>
    <row r="212" ht="15.75" customHeight="1">
      <c r="C212" s="64"/>
    </row>
    <row r="213" ht="15.75" customHeight="1">
      <c r="C213" s="64"/>
    </row>
    <row r="214" ht="15.75" customHeight="1">
      <c r="C214" s="64"/>
    </row>
    <row r="215" ht="15.75" customHeight="1">
      <c r="C215" s="64"/>
    </row>
    <row r="216" ht="15.75" customHeight="1">
      <c r="C216" s="64"/>
    </row>
    <row r="217" ht="15.75" customHeight="1">
      <c r="C217" s="64"/>
    </row>
    <row r="218" ht="15.75" customHeight="1">
      <c r="C218" s="64"/>
    </row>
    <row r="219" ht="15.75" customHeight="1">
      <c r="C219" s="64"/>
    </row>
    <row r="220" ht="15.75" customHeight="1">
      <c r="C220" s="64"/>
    </row>
    <row r="221" ht="15.75" customHeight="1">
      <c r="C221" s="64"/>
    </row>
    <row r="222" ht="15.75" customHeight="1">
      <c r="C222" s="64"/>
    </row>
    <row r="223" ht="15.75" customHeight="1">
      <c r="C223" s="64"/>
    </row>
    <row r="224" ht="15.75" customHeight="1">
      <c r="C224" s="64"/>
    </row>
    <row r="225" ht="15.75" customHeight="1">
      <c r="C225" s="64"/>
    </row>
    <row r="226" ht="15.75" customHeight="1">
      <c r="C226" s="64"/>
    </row>
    <row r="227" ht="15.75" customHeight="1">
      <c r="C227" s="64"/>
    </row>
    <row r="228" ht="15.75" customHeight="1">
      <c r="C228" s="64"/>
    </row>
    <row r="229" ht="15.75" customHeight="1">
      <c r="C229" s="64"/>
    </row>
    <row r="230" ht="15.75" customHeight="1">
      <c r="C230" s="64"/>
    </row>
    <row r="231" ht="15.75" customHeight="1">
      <c r="C231" s="64"/>
    </row>
    <row r="232" ht="15.75" customHeight="1">
      <c r="C232" s="64"/>
    </row>
    <row r="233" ht="15.75" customHeight="1">
      <c r="C233" s="64"/>
    </row>
    <row r="234" ht="15.75" customHeight="1">
      <c r="C234" s="64"/>
    </row>
    <row r="235" ht="15.75" customHeight="1">
      <c r="C235" s="64"/>
    </row>
    <row r="236" ht="15.75" customHeight="1">
      <c r="C236" s="64"/>
    </row>
    <row r="237" ht="15.75" customHeight="1">
      <c r="C237" s="64"/>
    </row>
    <row r="238" ht="15.75" customHeight="1">
      <c r="C238" s="64"/>
    </row>
    <row r="239" ht="15.75" customHeight="1">
      <c r="C239" s="64"/>
    </row>
    <row r="240" ht="15.75" customHeight="1">
      <c r="C240" s="64"/>
    </row>
    <row r="241" ht="15.75" customHeight="1">
      <c r="C241" s="64"/>
    </row>
    <row r="242" ht="15.75" customHeight="1">
      <c r="C242" s="64"/>
    </row>
    <row r="243" ht="15.75" customHeight="1">
      <c r="C243" s="64"/>
    </row>
    <row r="244" ht="15.75" customHeight="1">
      <c r="C244" s="64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2"/>
  <legacyDrawing r:id="rId3"/>
</worksheet>
</file>